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drawings/drawing15.xml" ContentType="application/vnd.openxmlformats-officedocument.drawing+xml"/>
  <Override PartName="/xl/charts/chart2.xml" ContentType="application/vnd.openxmlformats-officedocument.drawingml.chart+xml"/>
  <Override PartName="/xl/drawings/drawing16.xml" ContentType="application/vnd.openxmlformats-officedocument.drawing+xml"/>
  <Override PartName="/xl/ctrlProps/ctrlProp11.xml" ContentType="application/vnd.ms-excel.controlpropertie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mc:AlternateContent xmlns:mc="http://schemas.openxmlformats.org/markup-compatibility/2006">
    <mc:Choice Requires="x15">
      <x15ac:absPath xmlns:x15ac="http://schemas.microsoft.com/office/spreadsheetml/2010/11/ac" url="C:\Users\dqaqaq03\Desktop\Fornitori\PS_001_QAM_PPAP\"/>
    </mc:Choice>
  </mc:AlternateContent>
  <bookViews>
    <workbookView xWindow="0" yWindow="0" windowWidth="20490" windowHeight="7620" firstSheet="1" activeTab="1"/>
  </bookViews>
  <sheets>
    <sheet name="INTRO" sheetId="1" state="hidden" r:id="rId1"/>
    <sheet name=" PSW-ITA" sheetId="113" r:id="rId2"/>
    <sheet name=" PSW-ENG" sheetId="117" state="hidden" r:id="rId3"/>
    <sheet name="DRAWING" sheetId="116" state="hidden" r:id="rId4"/>
    <sheet name="DIMENSIONAL" sheetId="27" state="hidden" r:id="rId5"/>
    <sheet name="SYMBOL" sheetId="115" state="hidden" r:id="rId6"/>
    <sheet name="MATERIAL" sheetId="28" state="hidden" r:id="rId7"/>
    <sheet name="Special Processes" sheetId="29" state="hidden" r:id="rId8"/>
    <sheet name="FLOW" sheetId="17" state="hidden" r:id="rId9"/>
    <sheet name="CPLAN" sheetId="22" state="hidden" r:id="rId10"/>
    <sheet name="APPEARANCE" sheetId="30" state="hidden" r:id="rId11"/>
    <sheet name="modifiche" sheetId="102" state="hidden" r:id="rId12"/>
    <sheet name="TOP5" sheetId="103" state="hidden" r:id="rId13"/>
    <sheet name="RPN Range 9-10 " sheetId="104" state="hidden" r:id="rId14"/>
    <sheet name="RPN Range 1-8 " sheetId="105" state="hidden" r:id="rId15"/>
    <sheet name="PFMEA" sheetId="106" state="hidden" r:id="rId16"/>
    <sheet name="Catalogo Modi di guasto " sheetId="107" state="hidden" r:id="rId17"/>
    <sheet name="Severity" sheetId="108" state="hidden" r:id="rId18"/>
    <sheet name="Occurrence" sheetId="109" state="hidden" r:id="rId19"/>
    <sheet name="Detection" sheetId="110" state="hidden" r:id="rId20"/>
    <sheet name="DFMEA" sheetId="111" state="hidden" r:id="rId21"/>
    <sheet name="Module1" sheetId="46" state="veryHidden" r:id="rId22"/>
  </sheets>
  <externalReferences>
    <externalReference r:id="rId23"/>
  </externalReferences>
  <definedNames>
    <definedName name="_1Cluster_Main_.Quit" localSheetId="2">[1]!'[Cluster Main].Quit'</definedName>
    <definedName name="_1Cluster_Main_.Quit">[1]!'[Cluster Main].Quit'</definedName>
    <definedName name="_xlnm._FilterDatabase" localSheetId="16" hidden="1">'Catalogo Modi di guasto '!$A$1:$C$207</definedName>
    <definedName name="_xlnm._FilterDatabase" localSheetId="15" hidden="1">PFMEA!$A$22:$U$42</definedName>
    <definedName name="_xlnm._FilterDatabase" localSheetId="12" hidden="1">'TOP5'!#REF!</definedName>
    <definedName name="_xlnm.Print_Area" localSheetId="2">' PSW-ENG'!$A$1:$AH$49</definedName>
    <definedName name="_xlnm.Print_Area" localSheetId="1">' PSW-ITA'!$A$1:$AH$50</definedName>
    <definedName name="_xlnm.Print_Area" localSheetId="10">APPEARANCE!$A$1:$Z$43</definedName>
    <definedName name="_xlnm.Print_Area" localSheetId="9">CPLAN!$A$1:$O$15</definedName>
    <definedName name="_xlnm.Print_Area" localSheetId="20">DFMEA!$A$1:$S$52</definedName>
    <definedName name="_xlnm.Print_Area" localSheetId="4">DIMENSIONAL!$A$1:$S$19</definedName>
    <definedName name="_xlnm.Print_Area" localSheetId="3">DRAWING!$A$1:$O$39</definedName>
    <definedName name="_xlnm.Print_Area" localSheetId="8">FLOW!$A$1:$L$25</definedName>
    <definedName name="_xlnm.Print_Area" localSheetId="0">INTRO!$A$1:$F$31</definedName>
    <definedName name="_xlnm.Print_Area" localSheetId="6">MATERIAL!$A$1:$L$49</definedName>
    <definedName name="_xlnm.Print_Area" localSheetId="18">Occurrence!$A$1:$I$18</definedName>
    <definedName name="_xlnm.Print_Area" localSheetId="15">PFMEA!$A$1:$V$42</definedName>
    <definedName name="_xlnm.Print_Area" localSheetId="17">Severity!$A$1:$E$13</definedName>
    <definedName name="_xlnm.Print_Area" localSheetId="7">'Special Processes'!$A$1:$L$52</definedName>
    <definedName name="HTML_CodePage" hidden="1">1252</definedName>
    <definedName name="HTML_Control" hidden="1">{"'Ctrl Plan'!$A$2:$M$23"}</definedName>
    <definedName name="HTML_Description" hidden="1">""</definedName>
    <definedName name="HTML_Email" hidden="1">""</definedName>
    <definedName name="HTML_Header" hidden="1">"Ctrl Plan"</definedName>
    <definedName name="HTML_LastUpdate" hidden="1">"05/03/2004"</definedName>
    <definedName name="HTML_LineAfter" hidden="1">FALSE</definedName>
    <definedName name="HTML_LineBefore" hidden="1">FALSE</definedName>
    <definedName name="HTML_Name" hidden="1">"Randall Hein"</definedName>
    <definedName name="HTML_OBDlg2" hidden="1">TRUE</definedName>
    <definedName name="HTML_OBDlg4" hidden="1">TRUE</definedName>
    <definedName name="HTML_OS" hidden="1">0</definedName>
    <definedName name="HTML_PathFile" hidden="1">"U:\Hein, Randy\0 Projects-Misc\0-FMEA-NEW PPAP\MyHTML.htm"</definedName>
    <definedName name="HTML_Title" hidden="1">"G-FM100-A-Fitting-Machined-5-3-04"</definedName>
    <definedName name="_xlnm.Print_Titles" localSheetId="9">CPLAN!$6:$14</definedName>
    <definedName name="_xlnm.Print_Titles" localSheetId="20">DFMEA!$6:$21</definedName>
    <definedName name="_xlnm.Print_Titles" localSheetId="4">DIMENSIONAL!$6:$10</definedName>
    <definedName name="_xlnm.Print_Titles" localSheetId="8">FLOW!$5:$11</definedName>
    <definedName name="_xlnm.Print_Titles" localSheetId="6">MATERIAL!$5:$11</definedName>
    <definedName name="_xlnm.Print_Titles" localSheetId="15">PFMEA!$6:$21</definedName>
    <definedName name="_xlnm.Print_Titles" localSheetId="7">'Special Processes'!$6:$11</definedName>
  </definedNames>
  <calcPr calcId="162913"/>
</workbook>
</file>

<file path=xl/calcChain.xml><?xml version="1.0" encoding="utf-8"?>
<calcChain xmlns="http://schemas.openxmlformats.org/spreadsheetml/2006/main">
  <c r="K7" i="17" l="1"/>
  <c r="D42" i="106" l="1"/>
  <c r="D41" i="106"/>
  <c r="D40" i="106"/>
  <c r="D39" i="106"/>
  <c r="D38" i="106"/>
  <c r="D37" i="106"/>
  <c r="D36" i="106"/>
  <c r="D35" i="106"/>
  <c r="D34" i="106"/>
  <c r="D33" i="106"/>
  <c r="D32" i="106"/>
  <c r="D31" i="106"/>
  <c r="D30" i="106"/>
  <c r="D29" i="106"/>
  <c r="D28" i="106"/>
  <c r="D27" i="106"/>
  <c r="D26" i="106"/>
  <c r="D25" i="106"/>
  <c r="D24" i="106"/>
  <c r="D23" i="106"/>
  <c r="L22" i="111" l="1"/>
  <c r="S22" i="111"/>
  <c r="L23" i="111"/>
  <c r="S23" i="111"/>
  <c r="L24" i="111"/>
  <c r="S24" i="111"/>
  <c r="L25" i="111"/>
  <c r="S25" i="111"/>
  <c r="L26" i="111"/>
  <c r="S26" i="111"/>
  <c r="L27" i="111"/>
  <c r="S27" i="111"/>
  <c r="L28" i="111"/>
  <c r="S28" i="111"/>
  <c r="L29" i="111"/>
  <c r="S29" i="111"/>
  <c r="L30" i="111"/>
  <c r="S30" i="111"/>
  <c r="L31" i="111"/>
  <c r="S31" i="111"/>
  <c r="L32" i="111"/>
  <c r="S32" i="111"/>
  <c r="L33" i="111"/>
  <c r="S33" i="111"/>
  <c r="L34" i="111"/>
  <c r="S34" i="111"/>
  <c r="L35" i="111"/>
  <c r="S35" i="111"/>
  <c r="L36" i="111"/>
  <c r="S36" i="111"/>
  <c r="L37" i="111"/>
  <c r="S37" i="111"/>
  <c r="L38" i="111"/>
  <c r="S38" i="111"/>
  <c r="L39" i="111"/>
  <c r="S39" i="111"/>
  <c r="L40" i="111"/>
  <c r="S40" i="111"/>
  <c r="L41" i="111"/>
  <c r="S41" i="111"/>
  <c r="L42" i="111"/>
  <c r="S42" i="111"/>
  <c r="L43" i="111"/>
  <c r="S43" i="111"/>
  <c r="L44" i="111"/>
  <c r="S44" i="111"/>
  <c r="L45" i="111"/>
  <c r="S45" i="111"/>
  <c r="L46" i="111"/>
  <c r="S46" i="111"/>
  <c r="L47" i="111"/>
  <c r="S47" i="111"/>
  <c r="L48" i="111"/>
  <c r="S48" i="111"/>
  <c r="L49" i="111"/>
  <c r="S49" i="111"/>
  <c r="L50" i="111"/>
  <c r="S50" i="111"/>
  <c r="L51" i="111"/>
  <c r="S51" i="111"/>
  <c r="N23" i="106"/>
  <c r="H58" i="105" s="1"/>
  <c r="U23" i="106"/>
  <c r="Q57" i="104" s="1"/>
  <c r="N24" i="106"/>
  <c r="J59" i="105" s="1"/>
  <c r="U24" i="106"/>
  <c r="Q58" i="104" s="1"/>
  <c r="N25" i="106"/>
  <c r="U25" i="106"/>
  <c r="N26" i="106"/>
  <c r="U26" i="106"/>
  <c r="N27" i="106"/>
  <c r="U27" i="106"/>
  <c r="N28" i="106"/>
  <c r="U28" i="106"/>
  <c r="N29" i="106"/>
  <c r="U29" i="106"/>
  <c r="N30" i="106"/>
  <c r="H60" i="105" s="1"/>
  <c r="U30" i="106"/>
  <c r="P60" i="105" s="1"/>
  <c r="N31" i="106"/>
  <c r="U31" i="106"/>
  <c r="N32" i="106"/>
  <c r="U32" i="106"/>
  <c r="N33" i="106"/>
  <c r="U33" i="106"/>
  <c r="N34" i="106"/>
  <c r="U34" i="106"/>
  <c r="N35" i="106"/>
  <c r="U35" i="106"/>
  <c r="N36" i="106"/>
  <c r="U36" i="106"/>
  <c r="N37" i="106"/>
  <c r="U37" i="106"/>
  <c r="N38" i="106"/>
  <c r="U38" i="106"/>
  <c r="N39" i="106"/>
  <c r="U39" i="106"/>
  <c r="N40" i="106"/>
  <c r="U40" i="106"/>
  <c r="N41" i="106"/>
  <c r="U41" i="106"/>
  <c r="N42" i="106"/>
  <c r="U42" i="106"/>
  <c r="H61" i="105"/>
  <c r="I61" i="105"/>
  <c r="J61" i="105"/>
  <c r="O61" i="105"/>
  <c r="P61" i="105"/>
  <c r="Q61" i="105"/>
  <c r="H62" i="105"/>
  <c r="I62" i="105"/>
  <c r="J62" i="105"/>
  <c r="O62" i="105"/>
  <c r="P62" i="105"/>
  <c r="Q62" i="105"/>
  <c r="H63" i="105"/>
  <c r="I63" i="105"/>
  <c r="J63" i="105"/>
  <c r="O63" i="105"/>
  <c r="P63" i="105"/>
  <c r="Q63" i="105"/>
  <c r="H64" i="105"/>
  <c r="I64" i="105"/>
  <c r="J64" i="105"/>
  <c r="O64" i="105"/>
  <c r="P64" i="105"/>
  <c r="Q64" i="105"/>
  <c r="H65" i="105"/>
  <c r="I65" i="105"/>
  <c r="J65" i="105"/>
  <c r="O65" i="105"/>
  <c r="P65" i="105"/>
  <c r="Q65" i="105"/>
  <c r="H66" i="105"/>
  <c r="I66" i="105"/>
  <c r="J66" i="105"/>
  <c r="O66" i="105"/>
  <c r="P66" i="105"/>
  <c r="Q66" i="105"/>
  <c r="H67" i="105"/>
  <c r="I67" i="105"/>
  <c r="J67" i="105"/>
  <c r="O67" i="105"/>
  <c r="P67" i="105"/>
  <c r="Q67" i="105"/>
  <c r="H68" i="105"/>
  <c r="I68" i="105"/>
  <c r="J68" i="105"/>
  <c r="O68" i="105"/>
  <c r="P68" i="105"/>
  <c r="Q68" i="105"/>
  <c r="H69" i="105"/>
  <c r="I69" i="105"/>
  <c r="J69" i="105"/>
  <c r="O69" i="105"/>
  <c r="P69" i="105"/>
  <c r="Q69" i="105"/>
  <c r="H70" i="105"/>
  <c r="I70" i="105"/>
  <c r="J70" i="105"/>
  <c r="O70" i="105"/>
  <c r="P70" i="105"/>
  <c r="Q70" i="105"/>
  <c r="Q59" i="104"/>
  <c r="I60" i="104"/>
  <c r="J60" i="104"/>
  <c r="P60" i="104"/>
  <c r="Q60" i="104"/>
  <c r="I61" i="104"/>
  <c r="J61" i="104"/>
  <c r="P61" i="104"/>
  <c r="Q61" i="104"/>
  <c r="I62" i="104"/>
  <c r="J62" i="104"/>
  <c r="P62" i="104"/>
  <c r="Q62" i="104"/>
  <c r="I63" i="104"/>
  <c r="J63" i="104"/>
  <c r="P63" i="104"/>
  <c r="Q63" i="104"/>
  <c r="I64" i="104"/>
  <c r="J64" i="104"/>
  <c r="P64" i="104"/>
  <c r="Q64" i="104"/>
  <c r="I65" i="104"/>
  <c r="J65" i="104"/>
  <c r="P65" i="104"/>
  <c r="Q65" i="104"/>
  <c r="I66" i="104"/>
  <c r="J66" i="104"/>
  <c r="P66" i="104"/>
  <c r="Q66" i="104"/>
  <c r="I67" i="104"/>
  <c r="J67" i="104"/>
  <c r="P67" i="104"/>
  <c r="Q67" i="104"/>
  <c r="I68" i="104"/>
  <c r="J68" i="104"/>
  <c r="P68" i="104"/>
  <c r="Q68" i="104"/>
  <c r="I69" i="104"/>
  <c r="J69" i="104"/>
  <c r="P69" i="104"/>
  <c r="Q69" i="104"/>
  <c r="I70" i="104"/>
  <c r="J70" i="104"/>
  <c r="P70" i="104"/>
  <c r="Q70" i="104"/>
  <c r="Q60" i="105" l="1"/>
  <c r="I60" i="105"/>
  <c r="O59" i="105"/>
  <c r="P57" i="104"/>
  <c r="Q58" i="105"/>
  <c r="Q71" i="104"/>
  <c r="C58" i="104" s="1"/>
  <c r="P58" i="105"/>
  <c r="O58" i="105"/>
  <c r="I58" i="105"/>
  <c r="I57" i="104"/>
  <c r="J57" i="104"/>
  <c r="J58" i="105"/>
  <c r="B57" i="105"/>
  <c r="P59" i="104"/>
  <c r="P58" i="104"/>
  <c r="O60" i="105"/>
  <c r="O71" i="105" s="1"/>
  <c r="C57" i="105" s="1"/>
  <c r="Q59" i="105"/>
  <c r="I59" i="105"/>
  <c r="J59" i="104"/>
  <c r="J58" i="104"/>
  <c r="J60" i="105"/>
  <c r="P59" i="105"/>
  <c r="H59" i="105"/>
  <c r="H71" i="105" s="1"/>
  <c r="B58" i="105"/>
  <c r="I59" i="104"/>
  <c r="I58" i="104"/>
  <c r="B59" i="105"/>
  <c r="Q71" i="105" l="1"/>
  <c r="C59" i="105" s="1"/>
  <c r="P71" i="104"/>
  <c r="C57" i="104" s="1"/>
  <c r="P71" i="105"/>
  <c r="C58" i="105" s="1"/>
  <c r="I71" i="105"/>
  <c r="J71" i="104"/>
  <c r="B58" i="104" s="1"/>
  <c r="J71" i="105"/>
  <c r="I71" i="104"/>
  <c r="B57" i="104" s="1"/>
  <c r="C9" i="17" l="1"/>
  <c r="J8" i="28"/>
  <c r="H7" i="28"/>
  <c r="H6" i="28"/>
  <c r="D7" i="28"/>
  <c r="C6" i="28"/>
  <c r="D7" i="27"/>
  <c r="I50" i="29" l="1"/>
  <c r="D6" i="27" l="1"/>
  <c r="U12" i="30" l="1"/>
  <c r="S12" i="30"/>
  <c r="N12" i="30"/>
  <c r="N11" i="30"/>
  <c r="X12" i="30"/>
  <c r="R10" i="30"/>
  <c r="D12" i="30"/>
  <c r="D10" i="30"/>
  <c r="W8" i="30"/>
  <c r="D8" i="30"/>
  <c r="Q8" i="27"/>
  <c r="K7" i="27"/>
  <c r="K6" i="27"/>
  <c r="J8" i="17"/>
  <c r="E7" i="17"/>
  <c r="J8" i="29"/>
  <c r="H7" i="29"/>
  <c r="D7" i="29"/>
  <c r="H6" i="29"/>
  <c r="D6" i="29"/>
</calcChain>
</file>

<file path=xl/comments1.xml><?xml version="1.0" encoding="utf-8"?>
<comments xmlns="http://schemas.openxmlformats.org/spreadsheetml/2006/main">
  <authors>
    <author>Current User</author>
  </authors>
  <commentList>
    <comment ref="B11" authorId="0" shapeId="0">
      <text>
        <r>
          <rPr>
            <sz val="8"/>
            <color indexed="81"/>
            <rFont val="Tahoma"/>
            <family val="2"/>
          </rPr>
          <t xml:space="preserve">Your steps should correlate with the process steps listed in the Control Plan and FMEA.
</t>
        </r>
      </text>
    </comment>
  </commentList>
</comments>
</file>

<file path=xl/sharedStrings.xml><?xml version="1.0" encoding="utf-8"?>
<sst xmlns="http://schemas.openxmlformats.org/spreadsheetml/2006/main" count="1394" uniqueCount="950">
  <si>
    <t>Ford     General Motors</t>
  </si>
  <si>
    <t>SIGNATURE</t>
  </si>
  <si>
    <t>DATE</t>
  </si>
  <si>
    <t>DATE:</t>
  </si>
  <si>
    <t>PART NUMBER:</t>
  </si>
  <si>
    <t>ITEM #</t>
  </si>
  <si>
    <t>Date</t>
  </si>
  <si>
    <t>PART DESCRIPTION:</t>
  </si>
  <si>
    <t>ECL:</t>
  </si>
  <si>
    <t>PREPARED BY:</t>
  </si>
  <si>
    <t>STEP</t>
  </si>
  <si>
    <t>FABRICATION</t>
  </si>
  <si>
    <t>MOVE</t>
  </si>
  <si>
    <t>STORE</t>
  </si>
  <si>
    <t>INSPECT</t>
  </si>
  <si>
    <t>OPERATION DESCRIPTION</t>
  </si>
  <si>
    <t>PRODUCT AND PROCESS CHARACTERISTICS</t>
  </si>
  <si>
    <t>CONTROL METHODS</t>
  </si>
  <si>
    <t>Core Team</t>
  </si>
  <si>
    <t>Key Date</t>
  </si>
  <si>
    <t>Print #</t>
  </si>
  <si>
    <t xml:space="preserve">Rev.  </t>
  </si>
  <si>
    <t>FMEA Number:</t>
  </si>
  <si>
    <t>Prepared by:</t>
  </si>
  <si>
    <t xml:space="preserve">Model Year(s)/Vehicle(s)  </t>
  </si>
  <si>
    <t>Date (Orig.)</t>
  </si>
  <si>
    <t>Team:</t>
  </si>
  <si>
    <t>Date (Rev.)</t>
  </si>
  <si>
    <t>C</t>
  </si>
  <si>
    <t>Potential</t>
  </si>
  <si>
    <t>O</t>
  </si>
  <si>
    <t>D</t>
  </si>
  <si>
    <t>S</t>
  </si>
  <si>
    <t>l</t>
  </si>
  <si>
    <t>Cause(s)/</t>
  </si>
  <si>
    <t>c</t>
  </si>
  <si>
    <t>Current</t>
  </si>
  <si>
    <t>e</t>
  </si>
  <si>
    <t>R.</t>
  </si>
  <si>
    <t>Recommended</t>
  </si>
  <si>
    <t>Responsibility</t>
  </si>
  <si>
    <t>Action Results</t>
  </si>
  <si>
    <t xml:space="preserve">Failure </t>
  </si>
  <si>
    <t>a</t>
  </si>
  <si>
    <t>Mechanism(s)</t>
  </si>
  <si>
    <t>t</t>
  </si>
  <si>
    <t>P.</t>
  </si>
  <si>
    <t xml:space="preserve"> Actions</t>
  </si>
  <si>
    <t>&amp; Target</t>
  </si>
  <si>
    <t>Actions</t>
  </si>
  <si>
    <t>Mode</t>
  </si>
  <si>
    <t>v</t>
  </si>
  <si>
    <t>s</t>
  </si>
  <si>
    <t>of Failure</t>
  </si>
  <si>
    <t>u</t>
  </si>
  <si>
    <t>Controls</t>
  </si>
  <si>
    <t>N.</t>
  </si>
  <si>
    <t>Taken</t>
  </si>
  <si>
    <t>r</t>
  </si>
  <si>
    <t xml:space="preserve">Item:  </t>
  </si>
  <si>
    <t>Process Responsibility:</t>
  </si>
  <si>
    <t>Process</t>
  </si>
  <si>
    <t xml:space="preserve">              Potential </t>
  </si>
  <si>
    <t>Function/</t>
  </si>
  <si>
    <t xml:space="preserve">             Effect(s) of</t>
  </si>
  <si>
    <t>Require-</t>
  </si>
  <si>
    <t xml:space="preserve">               Failure</t>
  </si>
  <si>
    <t>ments</t>
  </si>
  <si>
    <t>Control Plan Number</t>
  </si>
  <si>
    <t>Key Contact/Phone</t>
  </si>
  <si>
    <t>Part Number/Latest Change Level</t>
  </si>
  <si>
    <t>Customer Engineering Approval/Date (If Req'd.)</t>
  </si>
  <si>
    <t>Part Name/Description</t>
  </si>
  <si>
    <t>Supplier/Plant Approval/Date</t>
  </si>
  <si>
    <t>Customer Quality Approval/Date (If Req'd.)</t>
  </si>
  <si>
    <t>Supplier/Plant</t>
  </si>
  <si>
    <t>Other Approval/Date (If Req'd.)</t>
  </si>
  <si>
    <t>ITEM</t>
  </si>
  <si>
    <t>DIMENSION/SPECIFICATION</t>
  </si>
  <si>
    <t>OK</t>
  </si>
  <si>
    <t>TITLE</t>
  </si>
  <si>
    <t>PART</t>
  </si>
  <si>
    <t>DRAWING</t>
  </si>
  <si>
    <t>(VEHICLES)</t>
  </si>
  <si>
    <t>BUYER</t>
  </si>
  <si>
    <t>E/C LEVEL</t>
  </si>
  <si>
    <t>MANUFACTURING</t>
  </si>
  <si>
    <t>LOCATION</t>
  </si>
  <si>
    <t>REASON FOR</t>
  </si>
  <si>
    <t>PART SUBMISSION WARRANT</t>
  </si>
  <si>
    <t>SPECIAL SAMPLE</t>
  </si>
  <si>
    <t>RE-SUBMISSION</t>
  </si>
  <si>
    <t>OTHER</t>
  </si>
  <si>
    <t>SUBMISSION</t>
  </si>
  <si>
    <t>PRE TEXTURE</t>
  </si>
  <si>
    <t>FIRST PRODUCTION SHIPMENT</t>
  </si>
  <si>
    <t>ENGINEERING CHANGE</t>
  </si>
  <si>
    <t>APPEARANCE EVALUATION</t>
  </si>
  <si>
    <t xml:space="preserve">   PRE-TEXTURE</t>
  </si>
  <si>
    <t>REPRESENTATIVE</t>
  </si>
  <si>
    <t xml:space="preserve">   EVALUATION</t>
  </si>
  <si>
    <t>SIGNATURE AND DATE</t>
  </si>
  <si>
    <t xml:space="preserve">   CORRECT</t>
  </si>
  <si>
    <t xml:space="preserve">   AND PROCEED</t>
  </si>
  <si>
    <t xml:space="preserve">   CORRECT AND</t>
  </si>
  <si>
    <t xml:space="preserve">   RESUBMIT</t>
  </si>
  <si>
    <t xml:space="preserve">   APPROVED TO</t>
  </si>
  <si>
    <t>COLOR EVALUATION</t>
  </si>
  <si>
    <t>COLOR</t>
  </si>
  <si>
    <t>TRISTIMULUS DATA</t>
  </si>
  <si>
    <t>MASTER</t>
  </si>
  <si>
    <t>MATERIAL</t>
  </si>
  <si>
    <t>HUE</t>
  </si>
  <si>
    <t>VALUE</t>
  </si>
  <si>
    <t>CHROMA</t>
  </si>
  <si>
    <t>GLOSS</t>
  </si>
  <si>
    <t>METALLIC</t>
  </si>
  <si>
    <t>SHIPPING</t>
  </si>
  <si>
    <t>SUFFIX</t>
  </si>
  <si>
    <t>TYPE</t>
  </si>
  <si>
    <t>SOURCE</t>
  </si>
  <si>
    <t>BRILLIANCE</t>
  </si>
  <si>
    <t>DISPOSITION</t>
  </si>
  <si>
    <t>DL*</t>
  </si>
  <si>
    <t>Da*</t>
  </si>
  <si>
    <t>Db*</t>
  </si>
  <si>
    <t>DE*</t>
  </si>
  <si>
    <t>CMC</t>
  </si>
  <si>
    <t>RED</t>
  </si>
  <si>
    <t>YEL</t>
  </si>
  <si>
    <t>GRN</t>
  </si>
  <si>
    <t>BLU</t>
  </si>
  <si>
    <t>LIGHT</t>
  </si>
  <si>
    <t>DARK</t>
  </si>
  <si>
    <t>GRAY</t>
  </si>
  <si>
    <t>CLEAN</t>
  </si>
  <si>
    <t>HIGH</t>
  </si>
  <si>
    <t>LOW</t>
  </si>
  <si>
    <t>PHONE NO.</t>
  </si>
  <si>
    <t>REPRESENTATIVE SIGNATURE</t>
  </si>
  <si>
    <t>Dated</t>
  </si>
  <si>
    <t>Purchase Order No.</t>
  </si>
  <si>
    <t>Change to Optional Construction or Material</t>
  </si>
  <si>
    <t>Change in Part Processing</t>
  </si>
  <si>
    <t>Correction of Discrepancy</t>
  </si>
  <si>
    <t>DECLARATION</t>
  </si>
  <si>
    <t>Part Name</t>
  </si>
  <si>
    <t>NAME</t>
  </si>
  <si>
    <t>Part Number</t>
  </si>
  <si>
    <t>NUMBER</t>
  </si>
  <si>
    <t>Engineering Change Level</t>
  </si>
  <si>
    <t>Engineering Change Level Date</t>
  </si>
  <si>
    <t>SUPPLIER</t>
  </si>
  <si>
    <t>Supplier Code</t>
  </si>
  <si>
    <t>CODE</t>
  </si>
  <si>
    <t>Street Address</t>
  </si>
  <si>
    <t>City</t>
  </si>
  <si>
    <t>State</t>
  </si>
  <si>
    <t>Zip</t>
  </si>
  <si>
    <t>Phone Number</t>
  </si>
  <si>
    <t>Customer Name</t>
  </si>
  <si>
    <t>Division</t>
  </si>
  <si>
    <t>Application</t>
  </si>
  <si>
    <t>APPLICATION</t>
  </si>
  <si>
    <t>File Name</t>
  </si>
  <si>
    <t>Prevention</t>
  </si>
  <si>
    <t>Detection</t>
  </si>
  <si>
    <t>Fax Number</t>
  </si>
  <si>
    <t>Email Address</t>
  </si>
  <si>
    <t>Country</t>
  </si>
  <si>
    <t>ORGANIZATION</t>
  </si>
  <si>
    <t>ORGANIZATION SOURCING AND TEXTURE INFORMATION</t>
  </si>
  <si>
    <t>AUTHORIZED CUSTOMER</t>
  </si>
  <si>
    <t>ETCH/TOOL/EDM</t>
  </si>
  <si>
    <t>SPECIFICATION / LIMITS</t>
  </si>
  <si>
    <t>TEST DATE</t>
  </si>
  <si>
    <t>QTY. TESTED</t>
  </si>
  <si>
    <t>NOT OK</t>
  </si>
  <si>
    <t>DESIGN RECORD CHANGE LEVEL:</t>
  </si>
  <si>
    <t>ORGANIZATION:</t>
  </si>
  <si>
    <t>NAME OF INSPECTION FACILITY:</t>
  </si>
  <si>
    <t>PART NAME:</t>
  </si>
  <si>
    <t>SUPPLIER/VENDOR CODE:</t>
  </si>
  <si>
    <t>ENGINEERING CHANGE DOCUMENTS:</t>
  </si>
  <si>
    <t>Blanket statements of conformance are unacceptable for any test results.</t>
  </si>
  <si>
    <t>MATERIAL SUPPLIER:</t>
  </si>
  <si>
    <t>*CUSTOMER SPRCIFIED SUPPLIER/VENDOR CODE:</t>
  </si>
  <si>
    <t>*If source approval is req'd, include the Supplier (Source) &amp; Customer assigned code.</t>
  </si>
  <si>
    <t>NAME OF LABORATORY:</t>
  </si>
  <si>
    <t>MATERIAL SPEC. NO. / REV / DATE</t>
  </si>
  <si>
    <t>TEST SPECIFICATIONS / REV / DATE</t>
  </si>
  <si>
    <t>SUPPLIER TEST RESULTS (DATA) /                  TEST CONDITIONS</t>
  </si>
  <si>
    <t>SUPPLIER:</t>
  </si>
  <si>
    <t>*CUSTOMER SPECIFIED SUPPLIER/VENDOR CODE:</t>
  </si>
  <si>
    <t>Organization Name</t>
  </si>
  <si>
    <t xml:space="preserve">COMMENTS:   </t>
  </si>
  <si>
    <r>
      <t xml:space="preserve">Important Note: </t>
    </r>
    <r>
      <rPr>
        <sz val="10"/>
        <color indexed="10"/>
        <rFont val="Calibri"/>
        <family val="2"/>
        <scheme val="minor"/>
      </rPr>
      <t xml:space="preserve"> </t>
    </r>
    <r>
      <rPr>
        <sz val="10"/>
        <rFont val="Calibri"/>
        <family val="2"/>
        <scheme val="minor"/>
      </rPr>
      <t xml:space="preserve">These sheets have not been protected, so you can add additional information if needed.  However, the information in blue is interlinked to the other spreadsheets. Therefore, please take into consideration that you may destroy the interlinking capability if you change anything. </t>
    </r>
    <r>
      <rPr>
        <b/>
        <sz val="10"/>
        <color indexed="12"/>
        <rFont val="Calibri"/>
        <family val="2"/>
        <scheme val="minor"/>
      </rPr>
      <t>FILL IN THE BLUE SECTIONS FOR AUTOMATIC INPUT INTO FORMS</t>
    </r>
  </si>
  <si>
    <t>Appearance Approval Report</t>
  </si>
  <si>
    <t>Production Part Approval - Dimensional Results</t>
  </si>
  <si>
    <t>Production Part Approval - Material Test Results</t>
  </si>
  <si>
    <t>Production Part Approval - Performance Test Results</t>
  </si>
  <si>
    <t>Potential Failure Mode And Effects Analysis (Design FMEA)</t>
  </si>
  <si>
    <t>Potential Failure Mode And Effects Analysis (Process FMEA)</t>
  </si>
  <si>
    <t>Process Flow Diagram</t>
  </si>
  <si>
    <t>Control Plan</t>
  </si>
  <si>
    <t>BERCO</t>
  </si>
  <si>
    <t>BERCO SPA</t>
  </si>
  <si>
    <t>BERCO Component PPAP Forms</t>
  </si>
  <si>
    <t>-</t>
  </si>
  <si>
    <t>+</t>
  </si>
  <si>
    <t>SUPPLIER RESULTS</t>
  </si>
  <si>
    <t>D. Formaggi</t>
  </si>
  <si>
    <t>Q.Check</t>
  </si>
  <si>
    <t>segment sprocket</t>
  </si>
  <si>
    <t>BERCO S.p.A</t>
  </si>
  <si>
    <t>Model</t>
  </si>
  <si>
    <t>ESAMINATO DA</t>
  </si>
  <si>
    <t>DATA</t>
  </si>
  <si>
    <t>DESCRIZIONE MODIFICA</t>
  </si>
  <si>
    <t>MODIFICHE</t>
  </si>
  <si>
    <t>1</t>
  </si>
  <si>
    <t>VERSIONE</t>
  </si>
  <si>
    <t>PROCESSO</t>
  </si>
  <si>
    <t>STAB</t>
  </si>
  <si>
    <t>FMEA DI PROCESSO</t>
  </si>
  <si>
    <t>RPN
corretto</t>
  </si>
  <si>
    <t>Data di Completamento</t>
  </si>
  <si>
    <t xml:space="preserve">Target Date </t>
  </si>
  <si>
    <t>Azioni raccomandate</t>
  </si>
  <si>
    <t>Responsabile</t>
  </si>
  <si>
    <t>Valore
RPN</t>
  </si>
  <si>
    <t>Modo di Funzionamento &amp; di Guasto</t>
  </si>
  <si>
    <t>Operazione</t>
  </si>
  <si>
    <t>No.</t>
  </si>
  <si>
    <t xml:space="preserve">RPN TOT </t>
  </si>
  <si>
    <t>OP.140</t>
  </si>
  <si>
    <t>OP.130</t>
  </si>
  <si>
    <t>OP.120</t>
  </si>
  <si>
    <t>OP.110</t>
  </si>
  <si>
    <t>OP.100</t>
  </si>
  <si>
    <t>OP.90</t>
  </si>
  <si>
    <t>OP.80</t>
  </si>
  <si>
    <t>OP.70</t>
  </si>
  <si>
    <t>OP.60</t>
  </si>
  <si>
    <t>OP.50</t>
  </si>
  <si>
    <t>OP.40</t>
  </si>
  <si>
    <t>OP.30</t>
  </si>
  <si>
    <t>OP.20</t>
  </si>
  <si>
    <t>&gt; 40</t>
  </si>
  <si>
    <t>OP.10</t>
  </si>
  <si>
    <t>&lt;= 40</t>
  </si>
  <si>
    <t>RPN &gt;40</t>
  </si>
  <si>
    <t>RPN &lt;=40</t>
  </si>
  <si>
    <t>Ruez</t>
  </si>
  <si>
    <t>G
9-10</t>
  </si>
  <si>
    <t>AFTER CORRETTCTIV  ACTIONS</t>
  </si>
  <si>
    <t>PREVIOUS</t>
  </si>
  <si>
    <t>Range</t>
  </si>
  <si>
    <t>&gt;200</t>
  </si>
  <si>
    <t>81-200</t>
  </si>
  <si>
    <t>0-80</t>
  </si>
  <si>
    <t>RPN &gt;201</t>
  </si>
  <si>
    <t>RPN &gt;81
RPN &lt;=200</t>
  </si>
  <si>
    <t>RPN &lt;=80</t>
  </si>
  <si>
    <t xml:space="preserve">G
1÷8  </t>
  </si>
  <si>
    <t>Description</t>
  </si>
  <si>
    <t>Failure Code</t>
  </si>
  <si>
    <t>N° working phase</t>
  </si>
  <si>
    <t>data</t>
  </si>
  <si>
    <t>Multifunctional team</t>
  </si>
  <si>
    <t xml:space="preserve">Descrizione </t>
  </si>
  <si>
    <t>PFMEA x_2018</t>
  </si>
  <si>
    <t>Dif. Laminazione</t>
  </si>
  <si>
    <t>Bruciatura Su Laminato Per Ruote</t>
  </si>
  <si>
    <t>1205</t>
  </si>
  <si>
    <t>Piano Sede Disco Minorato-Mancante</t>
  </si>
  <si>
    <t>1204</t>
  </si>
  <si>
    <t>Difetti Dimensionali Su Laminato Per Ruo</t>
  </si>
  <si>
    <t>1203</t>
  </si>
  <si>
    <t>Laminato Per Ruote Incompleto</t>
  </si>
  <si>
    <t>1202</t>
  </si>
  <si>
    <t>Ripiegature Su Laminato Per Ruote</t>
  </si>
  <si>
    <t>1201</t>
  </si>
  <si>
    <t>Dif. Controllo finale</t>
  </si>
  <si>
    <t>Accordo Commerciale</t>
  </si>
  <si>
    <t>1115</t>
  </si>
  <si>
    <t>Kit eccedenti NON appart-grup/cod. padre</t>
  </si>
  <si>
    <t>1114</t>
  </si>
  <si>
    <t>Kit eccedenti appartenti grup/cod.padre</t>
  </si>
  <si>
    <t>1113</t>
  </si>
  <si>
    <t>Kit Incompleto</t>
  </si>
  <si>
    <t>1112</t>
  </si>
  <si>
    <t>Mescolamenti</t>
  </si>
  <si>
    <t>1111</t>
  </si>
  <si>
    <t>Obsolescenza</t>
  </si>
  <si>
    <t>1110</t>
  </si>
  <si>
    <t>Prove Distruttive Collaudo Tt.</t>
  </si>
  <si>
    <t>1109</t>
  </si>
  <si>
    <t>Ossidazione In Magazzino - Deteriorament</t>
  </si>
  <si>
    <t>1108</t>
  </si>
  <si>
    <t>Documentazione Tecnica Inesatta O Non Ag</t>
  </si>
  <si>
    <t>1107</t>
  </si>
  <si>
    <t>Danneggiamenti A Magazzino</t>
  </si>
  <si>
    <t>1106</t>
  </si>
  <si>
    <t>Prove Distruttive</t>
  </si>
  <si>
    <t>1104</t>
  </si>
  <si>
    <t>Nessuna Garanzia Affid. Sul Success. Rei</t>
  </si>
  <si>
    <t>1103</t>
  </si>
  <si>
    <t>Difetto Conseg. A Dif. Su Altri Comp. De</t>
  </si>
  <si>
    <t>1102</t>
  </si>
  <si>
    <t>Difetto Non Valutabile</t>
  </si>
  <si>
    <t>1101</t>
  </si>
  <si>
    <t>Errato attrezzaggio macchina o attrezz.</t>
  </si>
  <si>
    <t>Attrezzatura difettosa</t>
  </si>
  <si>
    <t>1002</t>
  </si>
  <si>
    <t>Attrezzatura non idonea</t>
  </si>
  <si>
    <t>1001</t>
  </si>
  <si>
    <t>Lavorazione suole</t>
  </si>
  <si>
    <t>Non reimpiegabili</t>
  </si>
  <si>
    <t>0918</t>
  </si>
  <si>
    <t>Non sabbiate</t>
  </si>
  <si>
    <t>0917</t>
  </si>
  <si>
    <t>Marcatura errata</t>
  </si>
  <si>
    <t>0916</t>
  </si>
  <si>
    <t>Tegolatura + Freccia</t>
  </si>
  <si>
    <t>0915</t>
  </si>
  <si>
    <t>Verniciatura difettosa</t>
  </si>
  <si>
    <t>0914</t>
  </si>
  <si>
    <t>Squadro</t>
  </si>
  <si>
    <t>0913</t>
  </si>
  <si>
    <t>Difetto di laminazione</t>
  </si>
  <si>
    <t>0912</t>
  </si>
  <si>
    <t>Tegolatura</t>
  </si>
  <si>
    <t>0911</t>
  </si>
  <si>
    <t>Freccia</t>
  </si>
  <si>
    <t>0910</t>
  </si>
  <si>
    <t>Taglio irregolare</t>
  </si>
  <si>
    <t>0909</t>
  </si>
  <si>
    <t>Durezza</t>
  </si>
  <si>
    <t>0908</t>
  </si>
  <si>
    <t>Deformazione suole</t>
  </si>
  <si>
    <t>0907</t>
  </si>
  <si>
    <t>Cricca su suole</t>
  </si>
  <si>
    <t>0906</t>
  </si>
  <si>
    <t>Punzonatura errata</t>
  </si>
  <si>
    <t>0905</t>
  </si>
  <si>
    <t>Cesoiatura irregolare</t>
  </si>
  <si>
    <t>0904</t>
  </si>
  <si>
    <t>Raddrizzatura</t>
  </si>
  <si>
    <t>0903</t>
  </si>
  <si>
    <t>Lunghezza taglio non conforme</t>
  </si>
  <si>
    <t>0902</t>
  </si>
  <si>
    <t>Difetti di punzonatura</t>
  </si>
  <si>
    <t>0901</t>
  </si>
  <si>
    <t>Dif. Lavoraz. Meccaniche</t>
  </si>
  <si>
    <t>Lucidatura</t>
  </si>
  <si>
    <t>0826</t>
  </si>
  <si>
    <t>Prova Di Lavorazione</t>
  </si>
  <si>
    <t>0825</t>
  </si>
  <si>
    <t>Planarità</t>
  </si>
  <si>
    <t>0824</t>
  </si>
  <si>
    <t>Filettatura</t>
  </si>
  <si>
    <t>0823</t>
  </si>
  <si>
    <t>Danneggiamento Di Superfici Lavorate</t>
  </si>
  <si>
    <t>0822</t>
  </si>
  <si>
    <t>Lamatura</t>
  </si>
  <si>
    <t>0821</t>
  </si>
  <si>
    <t>Sbavatura</t>
  </si>
  <si>
    <t>0820</t>
  </si>
  <si>
    <t>Difetto Dovuto A Lappatura Sferica</t>
  </si>
  <si>
    <t>0819</t>
  </si>
  <si>
    <t>Riscaldo Alla Fiamma Non Corretto</t>
  </si>
  <si>
    <t>0818</t>
  </si>
  <si>
    <t>Difetto Di Stozzatura</t>
  </si>
  <si>
    <t>0817</t>
  </si>
  <si>
    <t>Difetto Di Levigatura</t>
  </si>
  <si>
    <t>0816</t>
  </si>
  <si>
    <t>Centratura E Sfacciatura</t>
  </si>
  <si>
    <t>0815</t>
  </si>
  <si>
    <t>Ammaccature</t>
  </si>
  <si>
    <t>0814</t>
  </si>
  <si>
    <t>Cricca Da Rettifica</t>
  </si>
  <si>
    <t>0813</t>
  </si>
  <si>
    <t>Smussatura</t>
  </si>
  <si>
    <t>0812</t>
  </si>
  <si>
    <t>Pelatura</t>
  </si>
  <si>
    <t>0811</t>
  </si>
  <si>
    <t>Taglio</t>
  </si>
  <si>
    <t>0810</t>
  </si>
  <si>
    <t>Brocciatura</t>
  </si>
  <si>
    <t>0809</t>
  </si>
  <si>
    <t>Maschiatura</t>
  </si>
  <si>
    <t>0808</t>
  </si>
  <si>
    <t>Saldatura</t>
  </si>
  <si>
    <t>0807</t>
  </si>
  <si>
    <t>Lappatura</t>
  </si>
  <si>
    <t>0806</t>
  </si>
  <si>
    <t>Rettifica</t>
  </si>
  <si>
    <t>0805</t>
  </si>
  <si>
    <t>Fresatura</t>
  </si>
  <si>
    <t>0804</t>
  </si>
  <si>
    <t>Foratura</t>
  </si>
  <si>
    <t>0803</t>
  </si>
  <si>
    <t>Tornitura</t>
  </si>
  <si>
    <t>0802</t>
  </si>
  <si>
    <t>Alesatura</t>
  </si>
  <si>
    <t>0801</t>
  </si>
  <si>
    <t>Dif. Trattamento Termico</t>
  </si>
  <si>
    <t>Trattamento Superficiale Errato</t>
  </si>
  <si>
    <t>0715</t>
  </si>
  <si>
    <t>Difetto Di Tratt. Termico Non Definito</t>
  </si>
  <si>
    <t>0714</t>
  </si>
  <si>
    <t>Cricche Di Trattamento Da Tempra Diretta</t>
  </si>
  <si>
    <t>0713</t>
  </si>
  <si>
    <t>Bruciature Da Tt</t>
  </si>
  <si>
    <t>0712</t>
  </si>
  <si>
    <t>Ammaccatura (Processo Di Tt)</t>
  </si>
  <si>
    <t>0711</t>
  </si>
  <si>
    <t>Cricca Da Trattamento Termico Differenzi</t>
  </si>
  <si>
    <t>0710</t>
  </si>
  <si>
    <t>Cricca Da Trattamento Termico Ad Induzio</t>
  </si>
  <si>
    <t>0709</t>
  </si>
  <si>
    <t>Difetti Di Trasformazione E Struttura Da</t>
  </si>
  <si>
    <t>0708</t>
  </si>
  <si>
    <t>Scheggiatura</t>
  </si>
  <si>
    <t>0707</t>
  </si>
  <si>
    <t>Trattamento Termico In Zone Non Richiest</t>
  </si>
  <si>
    <t>0706</t>
  </si>
  <si>
    <t>Difetto Di Trattamento Termico</t>
  </si>
  <si>
    <t>0705</t>
  </si>
  <si>
    <t>Deformazione Da Trattamento Termico</t>
  </si>
  <si>
    <t>0704</t>
  </si>
  <si>
    <t>Zona Non Trattata O Solo Parzialmente</t>
  </si>
  <si>
    <t>0703</t>
  </si>
  <si>
    <t>Durezza Fuori Specifica</t>
  </si>
  <si>
    <t>0702</t>
  </si>
  <si>
    <t>Cricca Da Trattamento Termico</t>
  </si>
  <si>
    <t>0701</t>
  </si>
  <si>
    <t>Dif. Stampaggio</t>
  </si>
  <si>
    <t>Eccessiva rugosità sedi dado</t>
  </si>
  <si>
    <t>0617</t>
  </si>
  <si>
    <t>Fermata Impianto</t>
  </si>
  <si>
    <t>0616</t>
  </si>
  <si>
    <t>Movimentazione Automatica</t>
  </si>
  <si>
    <t>0615</t>
  </si>
  <si>
    <t>Mancanza Di Materiale Causa Scoria</t>
  </si>
  <si>
    <t>0614</t>
  </si>
  <si>
    <t>Difetto Dimensionale Da Stampaggio</t>
  </si>
  <si>
    <t>0613</t>
  </si>
  <si>
    <t>Maglia Difettosa Ricavata Da Blocchetti</t>
  </si>
  <si>
    <t>0612</t>
  </si>
  <si>
    <t>Sfasamento Stampi</t>
  </si>
  <si>
    <t>0611</t>
  </si>
  <si>
    <t>Bave Di Stampaggio</t>
  </si>
  <si>
    <t>0610</t>
  </si>
  <si>
    <t>Svergolatura Di Stampaggio</t>
  </si>
  <si>
    <t>0609</t>
  </si>
  <si>
    <t>Sabbiatura Per Difetto Di Stampaggio</t>
  </si>
  <si>
    <t>0608</t>
  </si>
  <si>
    <t>Blocchetto Inutilizzabile</t>
  </si>
  <si>
    <t>0607</t>
  </si>
  <si>
    <t>Difetto Da Stampaggio</t>
  </si>
  <si>
    <t>0606</t>
  </si>
  <si>
    <t>Bruciatura</t>
  </si>
  <si>
    <t>0605</t>
  </si>
  <si>
    <t>Stampigliatura Mancante O Errata</t>
  </si>
  <si>
    <t>0604</t>
  </si>
  <si>
    <t>Ripiegature</t>
  </si>
  <si>
    <t>0603</t>
  </si>
  <si>
    <t>Stampato Incompleto</t>
  </si>
  <si>
    <t>0602</t>
  </si>
  <si>
    <t>Cricca Da Cesoiatura</t>
  </si>
  <si>
    <t>0601</t>
  </si>
  <si>
    <t>Podotti fusi</t>
  </si>
  <si>
    <t>Alimentazione Colata</t>
  </si>
  <si>
    <t>0525</t>
  </si>
  <si>
    <t>Porosità</t>
  </si>
  <si>
    <t>0524</t>
  </si>
  <si>
    <t>Cricca Radiale</t>
  </si>
  <si>
    <t>0523</t>
  </si>
  <si>
    <t>Svergolatura</t>
  </si>
  <si>
    <t>0522</t>
  </si>
  <si>
    <t>Corona ovalizzata</t>
  </si>
  <si>
    <t>0521</t>
  </si>
  <si>
    <t>Durezza fuori specifica</t>
  </si>
  <si>
    <t>0520</t>
  </si>
  <si>
    <t>Dif.di forma modello sul getto</t>
  </si>
  <si>
    <t>0519</t>
  </si>
  <si>
    <t>Sfasamento</t>
  </si>
  <si>
    <t>0518</t>
  </si>
  <si>
    <t>Stampigliatura</t>
  </si>
  <si>
    <t>0517</t>
  </si>
  <si>
    <t>Eterogeneità</t>
  </si>
  <si>
    <t>0516</t>
  </si>
  <si>
    <t>Difetto di composizione</t>
  </si>
  <si>
    <t>0515</t>
  </si>
  <si>
    <t>Difetto sotto-pelle</t>
  </si>
  <si>
    <t>0514</t>
  </si>
  <si>
    <t>Scabrosità</t>
  </si>
  <si>
    <t>0513</t>
  </si>
  <si>
    <t>Ammaccatura</t>
  </si>
  <si>
    <t>0512</t>
  </si>
  <si>
    <t>Mancanza di metallo</t>
  </si>
  <si>
    <t>0511</t>
  </si>
  <si>
    <t>Inclusioni</t>
  </si>
  <si>
    <t>0510</t>
  </si>
  <si>
    <t>Fragilità</t>
  </si>
  <si>
    <t>0509</t>
  </si>
  <si>
    <t>Testimoni di grezzo</t>
  </si>
  <si>
    <t>0508</t>
  </si>
  <si>
    <t>Sfaldatura</t>
  </si>
  <si>
    <t>0507</t>
  </si>
  <si>
    <t>Difetto centrale</t>
  </si>
  <si>
    <t>0506</t>
  </si>
  <si>
    <t>Cricca</t>
  </si>
  <si>
    <t>0505</t>
  </si>
  <si>
    <t>Bave</t>
  </si>
  <si>
    <t>0504</t>
  </si>
  <si>
    <t>Cavità</t>
  </si>
  <si>
    <t>0503</t>
  </si>
  <si>
    <t>Soffiature</t>
  </si>
  <si>
    <t>0502</t>
  </si>
  <si>
    <t>Segregazione</t>
  </si>
  <si>
    <t>0501</t>
  </si>
  <si>
    <t>Dif. Materiale</t>
  </si>
  <si>
    <t>Prove Fisico Meccaniche Non Conformi (Go</t>
  </si>
  <si>
    <t>0411</t>
  </si>
  <si>
    <t>Caratteristiche Meccaniche Non Conformi</t>
  </si>
  <si>
    <t>0410</t>
  </si>
  <si>
    <t>Tagli E Scortecciature Sul Riporto Gomma</t>
  </si>
  <si>
    <t>0409</t>
  </si>
  <si>
    <t>Mancanza Di Materiale Sul Riporto Gommat</t>
  </si>
  <si>
    <t>0408</t>
  </si>
  <si>
    <t>Mancata Aderenza Gomma Al Substrato Meta</t>
  </si>
  <si>
    <t>0407</t>
  </si>
  <si>
    <t>Difetto Dimensionale Di Laminazione</t>
  </si>
  <si>
    <t>0406</t>
  </si>
  <si>
    <t>Rivestimento Superf. Con Riporto Di Mate</t>
  </si>
  <si>
    <t>0405</t>
  </si>
  <si>
    <t>Freccia Eccessiva</t>
  </si>
  <si>
    <t>0404</t>
  </si>
  <si>
    <t>Difetti Di Laminazione</t>
  </si>
  <si>
    <t>0403</t>
  </si>
  <si>
    <t>Difetto Dovuto Ad Analisi Chimica Fuori</t>
  </si>
  <si>
    <t>0402</t>
  </si>
  <si>
    <t>Difetti Di Omogeneità Materiale</t>
  </si>
  <si>
    <t>0401</t>
  </si>
  <si>
    <t>difetti dimensionali su profilati e lami</t>
  </si>
  <si>
    <t>Difetto dimensionale, con irregolarità</t>
  </si>
  <si>
    <t>0305</t>
  </si>
  <si>
    <t>Difetto dimensionale,minorazione</t>
  </si>
  <si>
    <t>0304</t>
  </si>
  <si>
    <t>Difetto dimensionale, ovalizzazione</t>
  </si>
  <si>
    <t>0303</t>
  </si>
  <si>
    <t>Difetto dimensionale, con conicità</t>
  </si>
  <si>
    <t>0302</t>
  </si>
  <si>
    <t>Difetto dim., maggiorazione uniforme(FT)</t>
  </si>
  <si>
    <t>0301</t>
  </si>
  <si>
    <t>Montaggi</t>
  </si>
  <si>
    <t>NON REIMPIEGABILE</t>
  </si>
  <si>
    <t>0219</t>
  </si>
  <si>
    <t>Eccessiva umettatura</t>
  </si>
  <si>
    <t>0218</t>
  </si>
  <si>
    <t>Grippatura di smontaggio</t>
  </si>
  <si>
    <t>0217</t>
  </si>
  <si>
    <t>Rottura viti</t>
  </si>
  <si>
    <t>0216</t>
  </si>
  <si>
    <t>Pressione di montaggio eccessiva</t>
  </si>
  <si>
    <t>0215</t>
  </si>
  <si>
    <t>Particolare non appartenente al comples.</t>
  </si>
  <si>
    <t>0214</t>
  </si>
  <si>
    <t>Montaggio particolari con lav.incomplete</t>
  </si>
  <si>
    <t>0213</t>
  </si>
  <si>
    <t>Tagli e scortecciature</t>
  </si>
  <si>
    <t>0212</t>
  </si>
  <si>
    <t>Grasso protettivo sulle maglie di giunz.</t>
  </si>
  <si>
    <t>0211</t>
  </si>
  <si>
    <t>0210</t>
  </si>
  <si>
    <t>Grippatura da montaggio</t>
  </si>
  <si>
    <t>0209</t>
  </si>
  <si>
    <t>Mancanza dati stamp./errore della stessa</t>
  </si>
  <si>
    <t>0208</t>
  </si>
  <si>
    <t>Coppia serraggio viti non a prescrizione</t>
  </si>
  <si>
    <t>0207</t>
  </si>
  <si>
    <t>Mancata pulizia</t>
  </si>
  <si>
    <t>0206</t>
  </si>
  <si>
    <t>Montaggio incompleto, organi mancanti</t>
  </si>
  <si>
    <t>0205</t>
  </si>
  <si>
    <t>Montaggio errato per attrez. difettosa</t>
  </si>
  <si>
    <t>0204</t>
  </si>
  <si>
    <t>Montaggio errato dell'operatore</t>
  </si>
  <si>
    <t>0203</t>
  </si>
  <si>
    <t>Lubrificante insufficiente</t>
  </si>
  <si>
    <t>0202</t>
  </si>
  <si>
    <t>Senza lubrificante</t>
  </si>
  <si>
    <t>0201</t>
  </si>
  <si>
    <t>Reclami dal campo</t>
  </si>
  <si>
    <t>Rottura con sezione resistente completa</t>
  </si>
  <si>
    <t>0102</t>
  </si>
  <si>
    <t>Rottura con sezione resistente ridotta</t>
  </si>
  <si>
    <t>0101</t>
  </si>
  <si>
    <t>Montaggi oppure controlli in spedizione</t>
  </si>
  <si>
    <t>Scheggiatura pista di scorrimento</t>
  </si>
  <si>
    <t>0047</t>
  </si>
  <si>
    <t>Precarico molla non conforme</t>
  </si>
  <si>
    <t>0046</t>
  </si>
  <si>
    <t>Impiego errato</t>
  </si>
  <si>
    <t>0045</t>
  </si>
  <si>
    <t>Spedito in ritardo</t>
  </si>
  <si>
    <t>0044</t>
  </si>
  <si>
    <t>Numero sezioni errate</t>
  </si>
  <si>
    <t>0043</t>
  </si>
  <si>
    <t>Perdita grasso</t>
  </si>
  <si>
    <t>0042</t>
  </si>
  <si>
    <t>Ossidazione e calamina</t>
  </si>
  <si>
    <t>0041</t>
  </si>
  <si>
    <t>Perdita olio tra scatole e albero</t>
  </si>
  <si>
    <t>0040</t>
  </si>
  <si>
    <t>Avvolgimento errato</t>
  </si>
  <si>
    <t>0039</t>
  </si>
  <si>
    <t>Perdita olio tra coperchio e rullo</t>
  </si>
  <si>
    <t>0038</t>
  </si>
  <si>
    <t>Perdita d'olio tra collare e rullo sup.</t>
  </si>
  <si>
    <t>0037</t>
  </si>
  <si>
    <t>Perdita d'olio tra mozzo e ruota</t>
  </si>
  <si>
    <t>0036</t>
  </si>
  <si>
    <t>Perdita d'olio tra maglia e maglia</t>
  </si>
  <si>
    <t>0035</t>
  </si>
  <si>
    <t>Perdita d'olio fra maglia e perno</t>
  </si>
  <si>
    <t>0034</t>
  </si>
  <si>
    <t>Perdita d'olio fra flangia e albero/rul.</t>
  </si>
  <si>
    <t>0033</t>
  </si>
  <si>
    <t>Difetto da incidenti di trasp. int./ext.</t>
  </si>
  <si>
    <t>0032</t>
  </si>
  <si>
    <t>Reso non di produzione Berco</t>
  </si>
  <si>
    <t>0031</t>
  </si>
  <si>
    <t>Perdita d'olio da fessura di integ/sald.</t>
  </si>
  <si>
    <t>0030</t>
  </si>
  <si>
    <t>Errore sui dati di identificazione</t>
  </si>
  <si>
    <t>0029</t>
  </si>
  <si>
    <t>Componente non appartenente al compless.</t>
  </si>
  <si>
    <t>0028</t>
  </si>
  <si>
    <t>Deformazione</t>
  </si>
  <si>
    <t>0027</t>
  </si>
  <si>
    <t>Inviato erroneamente</t>
  </si>
  <si>
    <t>0026</t>
  </si>
  <si>
    <t>Nessuna difettosità apparente</t>
  </si>
  <si>
    <t>0025</t>
  </si>
  <si>
    <t>Imballaggio inadeguato</t>
  </si>
  <si>
    <t>0024</t>
  </si>
  <si>
    <t>Protezione inadeguata</t>
  </si>
  <si>
    <t>0023</t>
  </si>
  <si>
    <t>Verniciatura inadeguata</t>
  </si>
  <si>
    <t>0022</t>
  </si>
  <si>
    <t>Mancanza dati di ident. o siglatura</t>
  </si>
  <si>
    <t>0021</t>
  </si>
  <si>
    <t>Sormonto catena su bordo rullo</t>
  </si>
  <si>
    <t>0020</t>
  </si>
  <si>
    <t>Usura prematura</t>
  </si>
  <si>
    <t>0019</t>
  </si>
  <si>
    <t>Mancanza di olio lubrificante</t>
  </si>
  <si>
    <t>0018</t>
  </si>
  <si>
    <t>Non allineato</t>
  </si>
  <si>
    <t>0017</t>
  </si>
  <si>
    <t>Lavorazione meccanica incompleta</t>
  </si>
  <si>
    <t>0016</t>
  </si>
  <si>
    <t>Montaggio incompleto o errato</t>
  </si>
  <si>
    <t>0015</t>
  </si>
  <si>
    <t>Taratura irregolare</t>
  </si>
  <si>
    <t>0014</t>
  </si>
  <si>
    <t>Rumorosità</t>
  </si>
  <si>
    <t>0013</t>
  </si>
  <si>
    <t>Difficoltà di montaggio sulla macchina</t>
  </si>
  <si>
    <t>0012</t>
  </si>
  <si>
    <t>Criccatura superficiale</t>
  </si>
  <si>
    <t>0011</t>
  </si>
  <si>
    <t>Rottura in esercizio</t>
  </si>
  <si>
    <t>0010</t>
  </si>
  <si>
    <t>Difetto di forma (fus. ,stamp. ,tranc.)</t>
  </si>
  <si>
    <t>0009</t>
  </si>
  <si>
    <t>Allentamento bulloni non in coppia</t>
  </si>
  <si>
    <t>0008</t>
  </si>
  <si>
    <t>Sfilamento - distacco</t>
  </si>
  <si>
    <t>0007</t>
  </si>
  <si>
    <t>Gioco eccessivo assiale</t>
  </si>
  <si>
    <t>0006</t>
  </si>
  <si>
    <t>Gioco eccessivo radiale</t>
  </si>
  <si>
    <t>0005</t>
  </si>
  <si>
    <t>Bloccato</t>
  </si>
  <si>
    <t>0004</t>
  </si>
  <si>
    <t>Perdita di olio tra supp. e rullo/mozzo</t>
  </si>
  <si>
    <t>0003</t>
  </si>
  <si>
    <t>Perdita di olio tra supporto e albero</t>
  </si>
  <si>
    <t>0002</t>
  </si>
  <si>
    <t>Perdita di olio dal tappo</t>
  </si>
  <si>
    <t>0001</t>
  </si>
  <si>
    <t>DESCRIZ</t>
  </si>
  <si>
    <t>CODICE</t>
  </si>
  <si>
    <t>Nessun effetto rilevabile</t>
  </si>
  <si>
    <t>Nessun effetto.</t>
  </si>
  <si>
    <t xml:space="preserve">Nessun effetto rilevabile      </t>
  </si>
  <si>
    <t>Nessun effetto</t>
  </si>
  <si>
    <t>Leggero inconveniente per il processo, l'operazione o l'operatore</t>
  </si>
  <si>
    <t>Disagio lieve</t>
  </si>
  <si>
    <t xml:space="preserve">Problema estetio o rumore identificabili dal cliente, veicolo utilizzabile, articolo non conforme e notato da clienti puntigliosi
(&lt;25%)
</t>
  </si>
  <si>
    <t>Una parte della produzion epotrebbe dover essere rilavorata sulla linea stessa prima di potere essere utilizzato dalla linea</t>
  </si>
  <si>
    <t>Problema estetico o rumore identificabile dal cliente, veicolo utilizzabile, articolo non conforme e notato da molti clienti (50%)</t>
  </si>
  <si>
    <t xml:space="preserve">Il 100% della produzione potrebbe dover essere rilavorato sulla linea stessa prima di essere utilizzato dalla linea
</t>
  </si>
  <si>
    <t>Moderato disagio</t>
  </si>
  <si>
    <t xml:space="preserve">Problema estetico o rumore identificabil dal cliente, veicolo operativo,  oggetto non conforme e notato da
la maggior parte dei clienti (&gt; 75%)
</t>
  </si>
  <si>
    <t>Fastidio</t>
  </si>
  <si>
    <t>Una parte della produzione può dover essere rilavorata fuori linea e accettata</t>
  </si>
  <si>
    <t xml:space="preserve">Degrado di una funzione secondaria (il veicolo è operativo, ma una delle funzioni che riguardano comfort/convenza sono attive ad un 
livello di prestazioni ridotto
</t>
  </si>
  <si>
    <t>Il 100% del prodotto potrebbe dover essere rilavorato fuori linea e accettato.</t>
  </si>
  <si>
    <t>Perdita di una funzione secondaria (il veicolo è operativo, ma una delle funzioni che riguardano Comfort /Convenienza non sono operative)</t>
  </si>
  <si>
    <t xml:space="preserve">
Perdita o riduzione di una funzione secondaria
</t>
  </si>
  <si>
    <t xml:space="preserve">Una parte della produzione potrebbe dover essere scartata. Deviazione dal processo primario che include rallentamento della velocità della linea
o necessità di aggiugere forza lavoro.
</t>
  </si>
  <si>
    <t>Significativo disagio</t>
  </si>
  <si>
    <t>Degrado di una funzione primaria (veicolo operabile ma con un livello ridotto di prestazioni)</t>
  </si>
  <si>
    <t xml:space="preserve">Potrebbe essere necessario scartare il 100% del prodotto. Fermo della linea o blocco delle spedizioni
</t>
  </si>
  <si>
    <t>Disagio grave</t>
  </si>
  <si>
    <t>Perdita di una funzione primaria (il veicolo non funziona, non influisce sul funzionamento sicuro del veicolo)</t>
  </si>
  <si>
    <t>Perdita o degradazione di una funzione primaria</t>
  </si>
  <si>
    <t>Può mettere in pericolo l'operatore (macchina o gruppo) con preavviso.</t>
  </si>
  <si>
    <t>La modalità di guasto potenziale influisce sul funzionamento sicuro del veicolo e / o comporta il non rispetto delle normative governative con preavviso</t>
  </si>
  <si>
    <t xml:space="preserve">
Può mettere in pericolo l'operatore (macchina o assemblaggio) senza preavviso.
</t>
  </si>
  <si>
    <t xml:space="preserve">Mancato rispetto dei requisiti di sicurezza e
/ o normativi
</t>
  </si>
  <si>
    <t>La modalità di guasto potenziale influisce sul funzionamento sicuro del veicolo e / o comporta il mancato rispetto delle normative governative senza preavviso.</t>
  </si>
  <si>
    <t>Mancato rispetto dei requisiti di sicurezza e / o normativi</t>
  </si>
  <si>
    <t>Gravità (Severity) dell'effetto sul processo (effetto su produzione / assemblaggio)</t>
  </si>
  <si>
    <t>Gravità (Severity) dell'effetto sul prodotto
 (effetti sul cliente )</t>
  </si>
  <si>
    <t>CRITERIO</t>
  </si>
  <si>
    <t>Effetto</t>
  </si>
  <si>
    <t>Punteggio</t>
  </si>
  <si>
    <t>&gt; 1,67</t>
  </si>
  <si>
    <t>&lt;1</t>
  </si>
  <si>
    <t>REMOTA</t>
  </si>
  <si>
    <t>&gt; 1,50</t>
  </si>
  <si>
    <t>MOLTO SCARSA</t>
  </si>
  <si>
    <t>&gt; 1,33</t>
  </si>
  <si>
    <t>SCARSA</t>
  </si>
  <si>
    <t>&gt; 1,17</t>
  </si>
  <si>
    <t>MODERATA</t>
  </si>
  <si>
    <t>&gt; 1,00</t>
  </si>
  <si>
    <t>&gt; 0,83</t>
  </si>
  <si>
    <t>&gt; 0,67</t>
  </si>
  <si>
    <t>ELEVATA</t>
  </si>
  <si>
    <t>&gt; 0,51</t>
  </si>
  <si>
    <t>&gt; 0,33</t>
  </si>
  <si>
    <t>MOLTO ELEVATA</t>
  </si>
  <si>
    <t>&lt; 0,33</t>
  </si>
  <si>
    <t>&gt; 500.000</t>
  </si>
  <si>
    <t>(Incidents per items/vehicles)</t>
  </si>
  <si>
    <t>Rank</t>
  </si>
  <si>
    <t>Cpk</t>
  </si>
  <si>
    <t>PPM</t>
  </si>
  <si>
    <t>Probabilità di avaria</t>
  </si>
  <si>
    <t>Criteria: Occurrence of cause – PFMEA</t>
  </si>
  <si>
    <t>Probabilità di fallimento</t>
  </si>
  <si>
    <t>Quasi Certo</t>
  </si>
  <si>
    <t>Prevenzione degli errori (cause) risultato della progettazione delle attrezzature, della macchina o dei componenti. Non è possibile produrre parti non conformi perché l'articolo è stato reso a prova d'errore tramite la progettazione del processo/prodotto.</t>
  </si>
  <si>
    <t xml:space="preserve">Rilevamento non applicabile;
Prevenzione degli errori
</t>
  </si>
  <si>
    <t>Molto Alto</t>
  </si>
  <si>
    <t>Rilevamento dell'errore (causa) sulla macchina/linea mediante controlli automatici che rilevano l'errore e impediscono la produzione di parti non conformi.</t>
  </si>
  <si>
    <t>Rilevamento dell'errore e/o prevenzione del problema</t>
  </si>
  <si>
    <t>Alto</t>
  </si>
  <si>
    <t xml:space="preserve">Rilevamento della modalità di guasto in stazione mediante controlli automatici che rilevano la parte non conforme la bloccano automaticamente  nella stazione per impedire un'ulteriore lavorazione </t>
  </si>
  <si>
    <t>Rilevamento problema all'origine</t>
  </si>
  <si>
    <t>Moderatamente alto</t>
  </si>
  <si>
    <t>Rilevamento  del modo di guasto a valle del processo tramite controlli automatici che rileveranno la parte non conforme e isolano il pezzo  per impedire che prosegua nel processo.</t>
  </si>
  <si>
    <t>Rilevamento del problema a valle del processo</t>
  </si>
  <si>
    <t>Moderato</t>
  </si>
  <si>
    <t>Rilevamento del modo di guasto o dell'errore (Causa) sulla macchina/linea da parte dell'operatore attraverso l'utilizzo di strumenti di controllo per variabili  
o mediante controlli automatici sulla macchina/linea che rileveranno le parti non conformi e avvertiranno l'operatore (segnale visivo, cicalino ecc.).
Misurazione
eseguita al setup e sul primo pezzo (solo per cause legate alla fase di  set up)</t>
  </si>
  <si>
    <t xml:space="preserve"> Rilevamento Problema all'origine</t>
  </si>
  <si>
    <t>Basso</t>
  </si>
  <si>
    <t xml:space="preserve">Rilevamento del modo di guasto a valle del processo da parte dell'operatore attraverso l'utilizzo di strumenti di controllo per variabili  
oppure 
sulla macchina/linea da parte dell'operatore tramite strumenti di controllo per attributi  (go/no-go, chiave dinamometrica manuale/chiave a scatto, ecc.)
</t>
  </si>
  <si>
    <t>Molto Basso</t>
  </si>
  <si>
    <t>Rilevazione del modo di guasto sulla linea/macchina da parte dell' operatore tramite mezzi visivi/tattili/udito 
o a valle del processo
tramite strumenti di controllo per attributi  (go/no-go, chiave dinamometrica manuale/chiave a scatto, ecc).</t>
  </si>
  <si>
    <t>Rilevamento del problema all'origine</t>
  </si>
  <si>
    <t>Remoto</t>
  </si>
  <si>
    <t>Rilevamento del modo di guasto avviene a valle del processo da parte dell'operatore tramite mezzi visivi/tattili/udito</t>
  </si>
  <si>
    <t>Molto Remoto</t>
  </si>
  <si>
    <t>Il modo di guasto e/o l'errore (Causa) non è facilmente rilevabile (Es : verifiche casuali)</t>
  </si>
  <si>
    <t>Non è possibile che venga rilevato a
qualsiasi stadio</t>
  </si>
  <si>
    <t>Quasi Impossibile</t>
  </si>
  <si>
    <t xml:space="preserve">
Nessun controllo di processo attivo; Non rilevabile o non viene analizzato</t>
  </si>
  <si>
    <t>Nessuna possibilità di rilevamento</t>
  </si>
  <si>
    <t>Probabilità di rilevamento</t>
  </si>
  <si>
    <t xml:space="preserve">Criteri:
Probabilità di rilevamento tramite controllo di processo </t>
  </si>
  <si>
    <t>Possibilità di rilevamento</t>
  </si>
  <si>
    <t>FILE.XLS</t>
  </si>
  <si>
    <t>ECN</t>
  </si>
  <si>
    <t>Data</t>
  </si>
  <si>
    <t>Altro</t>
  </si>
  <si>
    <t>DICHIARAZIONE</t>
  </si>
  <si>
    <t>Dimensionale</t>
  </si>
  <si>
    <t>INFORMAZIONI FORNITORE</t>
  </si>
  <si>
    <t>Peso</t>
  </si>
  <si>
    <t>Other</t>
  </si>
  <si>
    <t>Rejected</t>
  </si>
  <si>
    <t>Approved</t>
  </si>
  <si>
    <t>These results meet all drawing and specification requirements:</t>
  </si>
  <si>
    <t>Appearance</t>
  </si>
  <si>
    <t>Dimensional</t>
  </si>
  <si>
    <t>SUBMISSION INFORMATION</t>
  </si>
  <si>
    <t>Weight</t>
  </si>
  <si>
    <r>
      <rPr>
        <sz val="11"/>
        <rFont val="Calibri"/>
        <family val="2"/>
      </rPr>
      <t>≥</t>
    </r>
    <r>
      <rPr>
        <sz val="11"/>
        <rFont val="TKTypeRegular"/>
        <family val="2"/>
      </rPr>
      <t xml:space="preserve">100 per mille,
</t>
    </r>
    <r>
      <rPr>
        <sz val="11"/>
        <rFont val="Calibri"/>
        <family val="2"/>
      </rPr>
      <t>≥ 1 su 10</t>
    </r>
  </si>
  <si>
    <t>50 per mille,</t>
  </si>
  <si>
    <t>1 su 20</t>
  </si>
  <si>
    <t>20  per mille,</t>
  </si>
  <si>
    <t>10 per mille,</t>
  </si>
  <si>
    <t>1 su 50</t>
  </si>
  <si>
    <t>1 su 100</t>
  </si>
  <si>
    <t>2 per mille,</t>
  </si>
  <si>
    <t>1 su 500</t>
  </si>
  <si>
    <t>0.5 per mille, 1 su 2.000</t>
  </si>
  <si>
    <t>0.1 per mille, 1 su 10.000</t>
  </si>
  <si>
    <t>0.01 per mille, 1 su 100.000</t>
  </si>
  <si>
    <t>≤.001 per mille, 1 su 1.000.000</t>
  </si>
  <si>
    <t>Il fallimento viene eliminato attraverso il controllo preventivo</t>
  </si>
  <si>
    <t>Molto basso</t>
  </si>
  <si>
    <t>Technical specification CTF</t>
  </si>
  <si>
    <t>Data Certificate</t>
  </si>
  <si>
    <t>N° Certificate</t>
  </si>
  <si>
    <t>Note</t>
  </si>
  <si>
    <t>Customer Code</t>
  </si>
  <si>
    <t>Descrizione:</t>
  </si>
  <si>
    <t>Codice:</t>
  </si>
  <si>
    <t>Sicurezza e/o</t>
  </si>
  <si>
    <t>Legislazione</t>
  </si>
  <si>
    <t>SI</t>
  </si>
  <si>
    <t>NO</t>
  </si>
  <si>
    <t>Esp. di modifica</t>
  </si>
  <si>
    <t>Eventuali deroghe/concessioni per anticipo modifiche n.</t>
  </si>
  <si>
    <t>Rif. disegno fornitore n.</t>
  </si>
  <si>
    <t>Ordine di acquisto n.</t>
  </si>
  <si>
    <t>Kg</t>
  </si>
  <si>
    <t>INFORMAZIONE</t>
  </si>
  <si>
    <t>Materiali/prestazioni</t>
  </si>
  <si>
    <t>Aspetto</t>
  </si>
  <si>
    <t>Ragione sociale</t>
  </si>
  <si>
    <t>codice fornitore</t>
  </si>
  <si>
    <t>Cliente/Divisione</t>
  </si>
  <si>
    <t>Stabilimento di produzione</t>
  </si>
  <si>
    <t>Via</t>
  </si>
  <si>
    <t>Applicazione</t>
  </si>
  <si>
    <t>Buyer</t>
  </si>
  <si>
    <t>Città/Stato</t>
  </si>
  <si>
    <t>CAUSALE DEL PPAP</t>
  </si>
  <si>
    <t>Inizio fornitura (nuovo fornitore/componente)</t>
  </si>
  <si>
    <t>Cambio materiale/alternativa di produzione</t>
  </si>
  <si>
    <t>Componente modificato</t>
  </si>
  <si>
    <t>Cambio subfornitore importante</t>
  </si>
  <si>
    <t>Attrezzatura nuova/modificata</t>
  </si>
  <si>
    <t>Modifica processo di fabbricazione</t>
  </si>
  <si>
    <t>Correzione non conformità</t>
  </si>
  <si>
    <t>Cambio locali di produzione</t>
  </si>
  <si>
    <t>Ultima consegna anteriore ad 1 anno</t>
  </si>
  <si>
    <t>Altro - specificare</t>
  </si>
  <si>
    <t>LIVELLO PPAP RICHIESTO</t>
  </si>
  <si>
    <t>Livello 1</t>
  </si>
  <si>
    <t>Documento "Part Submission Warrant" (PSW) - "Appearance Approval Report" (AAR)</t>
  </si>
  <si>
    <t>Livello 2</t>
  </si>
  <si>
    <t>PSW, Campioni, Disegni, Rapporti di controllo (dimensionale, materiali, prestazioni etc. ) AAR</t>
  </si>
  <si>
    <t>Livello 3</t>
  </si>
  <si>
    <t>Nello stabilimento del cliente - PSW, Campioni, Disegni, Rapporti di controllo (dimensionale, materiali, prestazioni, etc.), AAR, Studi di capacità di processo, Valori di capacità di processo, Piano di Controllo, Studi sui sistemi di misura, FMEA, Diagramma di flusso del processo</t>
  </si>
  <si>
    <t>Livello 4</t>
  </si>
  <si>
    <t>Documento "Part Submission Warrant" (PSW) e requisiti specifici</t>
  </si>
  <si>
    <t>Livello 5</t>
  </si>
  <si>
    <t xml:space="preserve">Nello stabilimento del fornitore - PSW, Campioni, Disegni, Rapporti di controllo (dimensionale, materiali, prestazioni, etc.), AAR, Studi di capacità di processo, Valori di capacità di processo, Piano di Controllo, Studi sui sistemi di misura, FMEA, Diagramma di flusso del processo </t>
  </si>
  <si>
    <t>ESITO</t>
  </si>
  <si>
    <t>Gli esiti dei:</t>
  </si>
  <si>
    <t>Rilievi dimensionali</t>
  </si>
  <si>
    <t>Test sui materiali/prestazioni</t>
  </si>
  <si>
    <t>Criteri di aspetto</t>
  </si>
  <si>
    <t>Controlli statistici di processo</t>
  </si>
  <si>
    <t>Soddisfano i requisiti specificati</t>
  </si>
  <si>
    <t>(se NO è richiesta spiegazione)</t>
  </si>
  <si>
    <t>Dichiaro che i campioni relativi a questo PSW sono rappresentativi dei componenti della nostra produzione, sono stati prodotti in riferimento alle specifiche ed ai disegni applicabili del cliente e costruiti con i materiali specificati.</t>
  </si>
  <si>
    <t>I campioni sono fabbricati con attrezzature di produzione (definitive) e con nessuna fase/operazione diversa dal normale processo produttivo.</t>
  </si>
  <si>
    <t>Le eventuali differenze rispetto a quanto dichiarato sono sotto riportate.</t>
  </si>
  <si>
    <t>Spiegazioni e commenti:</t>
  </si>
  <si>
    <t>Nome e cognome</t>
  </si>
  <si>
    <t>Responsabilità/incarico</t>
  </si>
  <si>
    <t>n. telefono</t>
  </si>
  <si>
    <t>Firma del responsabile</t>
  </si>
  <si>
    <t>Approvato</t>
  </si>
  <si>
    <t>Non approvato</t>
  </si>
  <si>
    <t>Esito comunicato con scheda n.</t>
  </si>
  <si>
    <t>Nome Cognome</t>
  </si>
  <si>
    <t>Firma</t>
  </si>
  <si>
    <t>QAM_IL.Mod-PPAP</t>
  </si>
  <si>
    <t xml:space="preserve">rev.00 </t>
  </si>
  <si>
    <t>del 16/06/2022</t>
  </si>
  <si>
    <t>PARTE RISERVATA ALL'ENTE BERCO APPROVANTE</t>
  </si>
  <si>
    <t>Part name:</t>
  </si>
  <si>
    <t>Part number:</t>
  </si>
  <si>
    <t>Safety and/or</t>
  </si>
  <si>
    <t>Government</t>
  </si>
  <si>
    <t>YES</t>
  </si>
  <si>
    <t>Engineering drawing Change level</t>
  </si>
  <si>
    <t>Additional Engineering Changes</t>
  </si>
  <si>
    <t>Shown on Drawing No.</t>
  </si>
  <si>
    <t>Purchase order No.</t>
  </si>
  <si>
    <t>SUPPLIER INFORMATION</t>
  </si>
  <si>
    <t>Materials/Functional</t>
  </si>
  <si>
    <t>Supplier name</t>
  </si>
  <si>
    <t>Supplier code</t>
  </si>
  <si>
    <t>Customer name/division</t>
  </si>
  <si>
    <t>Street/Address</t>
  </si>
  <si>
    <t>Buyer/Buyer code</t>
  </si>
  <si>
    <t>City/State</t>
  </si>
  <si>
    <t>REASON FOR PPAP</t>
  </si>
  <si>
    <t>Initial submission (new supplier/part)</t>
  </si>
  <si>
    <t>Engineering change(s)</t>
  </si>
  <si>
    <t>Sub-supplier or Material Source Change</t>
  </si>
  <si>
    <t>New/charged tooling</t>
  </si>
  <si>
    <t>Parts produced at Additional Location</t>
  </si>
  <si>
    <t>Last supply dating back to more than 1 year ago</t>
  </si>
  <si>
    <t>Other – please specify</t>
  </si>
  <si>
    <t>REQUESTED PPAP LEVEL</t>
  </si>
  <si>
    <t xml:space="preserve">Level 1 </t>
  </si>
  <si>
    <t>“Part Submission Warrant” (PSW – “Appearance Approval Report” (AAR)</t>
  </si>
  <si>
    <t>Level 2</t>
  </si>
  <si>
    <t>PSW, Samples, Drawings, Inspection results (dimensional, material, performance, etc. tests) AAR</t>
  </si>
  <si>
    <t>Level 3</t>
  </si>
  <si>
    <t>At Customer Location - PSW, Samples, Drawings, Inspection results (dimensional, material, performance, etc. tests) AAR, Process Capability Studies, Process Capability Values, Control Plan, Studies on Measurement Systems, FMEA, Process Flow Diagram</t>
  </si>
  <si>
    <t>Level 4</t>
  </si>
  <si>
    <t>“Part Submission Warrant” (PSW) and specific requirements</t>
  </si>
  <si>
    <t>Level 5</t>
  </si>
  <si>
    <t>At Supplier Location - PSW, Samples, Drawings, Inspection results (dimensional, material, performance, etc. tests) AAR, Process Capability Studies, Process Capability Values, Control Plan, Studies on Measurement Systems, FMEA, Process Flow Diagram</t>
  </si>
  <si>
    <t>RESULT</t>
  </si>
  <si>
    <t>The results for</t>
  </si>
  <si>
    <t>dimensional measurements</t>
  </si>
  <si>
    <t>material and performance tests</t>
  </si>
  <si>
    <t>appearance criteria</t>
  </si>
  <si>
    <t>statistical process control</t>
  </si>
  <si>
    <t>(If “NO” – Explanation required)</t>
  </si>
  <si>
    <t>I affirm that the samples represented by this PSW are representative of our parts and have been made to the applicable customer drawings and specifications and are made from specified materials on regular production tooling with no operations other than the regular production process.</t>
  </si>
  <si>
    <t>I have noted any deviations from this declaration below:</t>
  </si>
  <si>
    <t>Explanation/comments</t>
  </si>
  <si>
    <t>Name and surname</t>
  </si>
  <si>
    <t>Title</t>
  </si>
  <si>
    <t xml:space="preserve">Phone no. </t>
  </si>
  <si>
    <t>Supplier Authorised Signature</t>
  </si>
  <si>
    <t>Result notified with form no.</t>
  </si>
  <si>
    <t>Signature</t>
  </si>
  <si>
    <t>BERCO SECTION ( FOR APPROVAL )</t>
  </si>
  <si>
    <t>MOD_015_QAM</t>
  </si>
  <si>
    <t>del 15/03/2023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</si>
</sst>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69" x14ac:knownFonts="1">
    <font>
      <sz val="10"/>
      <name val="Arial"/>
    </font>
    <font>
      <sz val="11"/>
      <color theme="1"/>
      <name val="Calibri"/>
      <family val="2"/>
      <scheme val="minor"/>
    </font>
    <font>
      <b/>
      <sz val="18"/>
      <name val="Arial"/>
      <family val="2"/>
    </font>
    <font>
      <b/>
      <sz val="10"/>
      <color indexed="10"/>
      <name val="Arial"/>
      <family val="2"/>
    </font>
    <font>
      <sz val="7"/>
      <name val="Arial"/>
      <family val="2"/>
    </font>
    <font>
      <sz val="8"/>
      <color indexed="81"/>
      <name val="Tahoma"/>
      <family val="2"/>
    </font>
    <font>
      <sz val="8"/>
      <color rgb="FF000000"/>
      <name val="Tahoma"/>
      <family val="2"/>
    </font>
    <font>
      <sz val="10"/>
      <name val="Calibri"/>
      <family val="2"/>
      <scheme val="minor"/>
    </font>
    <font>
      <b/>
      <sz val="10"/>
      <color indexed="12"/>
      <name val="Calibri"/>
      <family val="2"/>
      <scheme val="minor"/>
    </font>
    <font>
      <b/>
      <sz val="10"/>
      <name val="Calibri"/>
      <family val="2"/>
      <scheme val="minor"/>
    </font>
    <font>
      <b/>
      <sz val="18"/>
      <name val="Calibri"/>
      <family val="2"/>
      <scheme val="minor"/>
    </font>
    <font>
      <sz val="8"/>
      <name val="Calibri"/>
      <family val="2"/>
      <scheme val="minor"/>
    </font>
    <font>
      <sz val="10"/>
      <color indexed="12"/>
      <name val="Calibri"/>
      <family val="2"/>
      <scheme val="minor"/>
    </font>
    <font>
      <sz val="9"/>
      <name val="Calibri"/>
      <family val="2"/>
      <scheme val="minor"/>
    </font>
    <font>
      <sz val="7"/>
      <name val="Calibri"/>
      <family val="2"/>
      <scheme val="minor"/>
    </font>
    <font>
      <sz val="11"/>
      <name val="Calibri"/>
      <family val="2"/>
      <scheme val="minor"/>
    </font>
    <font>
      <b/>
      <sz val="11"/>
      <name val="Calibri"/>
      <family val="2"/>
      <scheme val="minor"/>
    </font>
    <font>
      <u/>
      <sz val="8"/>
      <name val="Calibri"/>
      <family val="2"/>
      <scheme val="minor"/>
    </font>
    <font>
      <sz val="12"/>
      <name val="Calibri"/>
      <family val="2"/>
      <scheme val="minor"/>
    </font>
    <font>
      <b/>
      <sz val="10"/>
      <color indexed="10"/>
      <name val="Calibri"/>
      <family val="2"/>
      <scheme val="minor"/>
    </font>
    <font>
      <sz val="10"/>
      <color indexed="10"/>
      <name val="Calibri"/>
      <family val="2"/>
      <scheme val="minor"/>
    </font>
    <font>
      <sz val="7"/>
      <color indexed="8"/>
      <name val="Calibri"/>
      <family val="2"/>
      <scheme val="minor"/>
    </font>
    <font>
      <b/>
      <sz val="16"/>
      <name val="Calibri"/>
      <family val="2"/>
      <scheme val="minor"/>
    </font>
    <font>
      <b/>
      <sz val="12"/>
      <name val="Calibri"/>
      <family val="2"/>
      <scheme val="minor"/>
    </font>
    <font>
      <sz val="6"/>
      <name val="Calibri"/>
      <family val="2"/>
      <scheme val="minor"/>
    </font>
    <font>
      <b/>
      <sz val="14"/>
      <name val="Calibri"/>
      <family val="2"/>
      <scheme val="minor"/>
    </font>
    <font>
      <sz val="10"/>
      <color indexed="8"/>
      <name val="Calibri"/>
      <family val="2"/>
      <scheme val="minor"/>
    </font>
    <font>
      <b/>
      <i/>
      <sz val="10"/>
      <name val="Calibri"/>
      <family val="2"/>
      <scheme val="minor"/>
    </font>
    <font>
      <b/>
      <sz val="7"/>
      <name val="Calibri"/>
      <family val="2"/>
      <scheme val="minor"/>
    </font>
    <font>
      <sz val="8"/>
      <color indexed="8"/>
      <name val="Calibri"/>
      <family val="2"/>
      <scheme val="minor"/>
    </font>
    <font>
      <b/>
      <sz val="20"/>
      <name val="Calibri"/>
      <family val="2"/>
      <scheme val="minor"/>
    </font>
    <font>
      <sz val="10"/>
      <name val="Arial"/>
      <family val="2"/>
    </font>
    <font>
      <sz val="6"/>
      <name val="Arial"/>
      <family val="2"/>
    </font>
    <font>
      <sz val="9"/>
      <name val="Arial"/>
      <family val="2"/>
    </font>
    <font>
      <b/>
      <sz val="7"/>
      <name val="Arial"/>
      <family val="2"/>
    </font>
    <font>
      <b/>
      <sz val="12"/>
      <name val="Arial"/>
      <family val="2"/>
    </font>
    <font>
      <b/>
      <sz val="8"/>
      <name val="Arial"/>
      <family val="2"/>
    </font>
    <font>
      <b/>
      <sz val="14"/>
      <name val="Arial"/>
      <family val="2"/>
    </font>
    <font>
      <sz val="11"/>
      <name val="TKTypeRegular"/>
      <family val="2"/>
    </font>
    <font>
      <b/>
      <sz val="10"/>
      <name val="Arial"/>
      <family val="2"/>
    </font>
    <font>
      <sz val="16"/>
      <name val="Arial"/>
      <family val="2"/>
    </font>
    <font>
      <b/>
      <sz val="16"/>
      <name val="Arial"/>
      <family val="2"/>
    </font>
    <font>
      <sz val="14"/>
      <name val="Arial"/>
      <family val="2"/>
    </font>
    <font>
      <b/>
      <sz val="14"/>
      <color indexed="8"/>
      <name val="Tahoma"/>
      <family val="2"/>
    </font>
    <font>
      <b/>
      <sz val="14"/>
      <name val="Tahoma"/>
      <family val="2"/>
    </font>
    <font>
      <b/>
      <sz val="16"/>
      <color rgb="FF0070C0"/>
      <name val="Arial"/>
      <family val="2"/>
    </font>
    <font>
      <sz val="10"/>
      <color indexed="8"/>
      <name val="Tahoma"/>
      <family val="2"/>
    </font>
    <font>
      <b/>
      <sz val="10"/>
      <name val="Tahoma"/>
      <family val="2"/>
    </font>
    <font>
      <sz val="7"/>
      <name val="Tahoma"/>
      <family val="2"/>
    </font>
    <font>
      <sz val="72"/>
      <name val="Symbol"/>
      <family val="1"/>
      <charset val="2"/>
    </font>
    <font>
      <sz val="12"/>
      <color rgb="FF2F2F2F"/>
      <name val="Segoe UI"/>
      <family val="2"/>
    </font>
    <font>
      <sz val="8"/>
      <name val="Calibri"/>
      <family val="2"/>
    </font>
    <font>
      <sz val="10"/>
      <name val="Times New Roman"/>
      <family val="1"/>
    </font>
    <font>
      <sz val="16"/>
      <name val="TKTypeRegular"/>
      <family val="2"/>
    </font>
    <font>
      <b/>
      <sz val="16"/>
      <name val="TKTypeRegular"/>
      <family val="2"/>
    </font>
    <font>
      <b/>
      <sz val="16"/>
      <color rgb="FFFF0000"/>
      <name val="TKTypeBold"/>
      <family val="2"/>
    </font>
    <font>
      <b/>
      <sz val="16"/>
      <name val="TKTypeBold"/>
      <family val="2"/>
    </font>
    <font>
      <sz val="10"/>
      <name val="Calibri"/>
      <family val="2"/>
    </font>
    <font>
      <b/>
      <sz val="11"/>
      <name val="TKTypeRegular"/>
      <family val="2"/>
    </font>
    <font>
      <b/>
      <sz val="10"/>
      <name val="TKTypeRegular"/>
      <family val="2"/>
    </font>
    <font>
      <b/>
      <sz val="12"/>
      <name val="TKTypeRegular"/>
      <family val="2"/>
    </font>
    <font>
      <sz val="11"/>
      <name val="Calibri"/>
      <family val="2"/>
    </font>
    <font>
      <b/>
      <sz val="11"/>
      <name val="TKTypeBold"/>
      <family val="2"/>
    </font>
    <font>
      <sz val="8"/>
      <name val="Arial"/>
      <family val="2"/>
    </font>
    <font>
      <b/>
      <sz val="18"/>
      <name val="TKTypeBold"/>
      <family val="2"/>
    </font>
    <font>
      <b/>
      <sz val="20"/>
      <name val="TKTypeBold"/>
      <family val="2"/>
    </font>
    <font>
      <b/>
      <sz val="14"/>
      <name val="TKTypeRegular"/>
      <family val="2"/>
    </font>
    <font>
      <b/>
      <sz val="20"/>
      <color indexed="8"/>
      <name val="TKTypeBold"/>
      <family val="2"/>
    </font>
    <font>
      <b/>
      <sz val="14"/>
      <color indexed="8"/>
      <name val="TKTypeMedium"/>
      <family val="2"/>
    </font>
  </fonts>
  <fills count="11">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rgb="FFFF0000"/>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medium">
        <color indexed="64"/>
      </top>
      <bottom/>
      <diagonal/>
    </border>
    <border>
      <left style="thick">
        <color indexed="64"/>
      </left>
      <right/>
      <top style="medium">
        <color indexed="64"/>
      </top>
      <bottom/>
      <diagonal/>
    </border>
    <border>
      <left/>
      <right style="thick">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bottom style="medium">
        <color indexed="64"/>
      </bottom>
      <diagonal/>
    </border>
    <border>
      <left/>
      <right style="thick">
        <color indexed="64"/>
      </right>
      <top style="medium">
        <color indexed="64"/>
      </top>
      <bottom style="medium">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indexed="64"/>
      </top>
      <bottom/>
      <diagonal/>
    </border>
    <border>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thin">
        <color indexed="64"/>
      </left>
      <right/>
      <top style="thick">
        <color indexed="64"/>
      </top>
      <bottom style="thin">
        <color indexed="64"/>
      </bottom>
      <diagonal/>
    </border>
  </borders>
  <cellStyleXfs count="6">
    <xf numFmtId="0" fontId="0" fillId="0" borderId="0"/>
    <xf numFmtId="0" fontId="31" fillId="0" borderId="0"/>
    <xf numFmtId="0" fontId="1" fillId="0" borderId="0"/>
    <xf numFmtId="0" fontId="31" fillId="0" borderId="0"/>
    <xf numFmtId="0" fontId="31" fillId="0" borderId="0"/>
    <xf numFmtId="0" fontId="52" fillId="0" borderId="0"/>
  </cellStyleXfs>
  <cellXfs count="611">
    <xf numFmtId="0" fontId="0" fillId="0" borderId="0" xfId="0"/>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7" fillId="0" borderId="0" xfId="0" applyFont="1"/>
    <xf numFmtId="0" fontId="8" fillId="0" borderId="0" xfId="0" applyFont="1"/>
    <xf numFmtId="0" fontId="7" fillId="0" borderId="0" xfId="0" applyFont="1" applyAlignment="1">
      <alignment horizontal="right"/>
    </xf>
    <xf numFmtId="0" fontId="7" fillId="0" borderId="13" xfId="0" applyFont="1" applyBorder="1"/>
    <xf numFmtId="0" fontId="7" fillId="0" borderId="14" xfId="0" applyFont="1" applyBorder="1"/>
    <xf numFmtId="0" fontId="7" fillId="0" borderId="17" xfId="0" applyFont="1" applyBorder="1"/>
    <xf numFmtId="0" fontId="7" fillId="0" borderId="0" xfId="0" applyFont="1" applyBorder="1" applyAlignment="1">
      <alignment horizontal="center"/>
    </xf>
    <xf numFmtId="0" fontId="7" fillId="0" borderId="0" xfId="0" applyFont="1" applyBorder="1"/>
    <xf numFmtId="0" fontId="7" fillId="0" borderId="3" xfId="0" applyFont="1" applyBorder="1"/>
    <xf numFmtId="0" fontId="7" fillId="0" borderId="25" xfId="0" applyFont="1" applyBorder="1"/>
    <xf numFmtId="0" fontId="11" fillId="0" borderId="0" xfId="0" applyFont="1" applyBorder="1"/>
    <xf numFmtId="0" fontId="7" fillId="0" borderId="0" xfId="0" applyFont="1" applyBorder="1" applyProtection="1">
      <protection locked="0"/>
    </xf>
    <xf numFmtId="0" fontId="7" fillId="0" borderId="1" xfId="0" applyFont="1" applyBorder="1"/>
    <xf numFmtId="0" fontId="11" fillId="0" borderId="0" xfId="0" applyFont="1" applyBorder="1" applyAlignment="1">
      <alignment horizontal="centerContinuous"/>
    </xf>
    <xf numFmtId="0" fontId="7" fillId="0" borderId="0" xfId="0" applyFont="1" applyBorder="1" applyAlignment="1">
      <alignment horizontal="centerContinuous"/>
    </xf>
    <xf numFmtId="0" fontId="11" fillId="0" borderId="3" xfId="0" applyFont="1" applyBorder="1" applyAlignment="1">
      <alignment horizontal="left"/>
    </xf>
    <xf numFmtId="0" fontId="11" fillId="0" borderId="3" xfId="0" applyFont="1" applyBorder="1" applyAlignment="1">
      <alignment horizontal="center"/>
    </xf>
    <xf numFmtId="0" fontId="7" fillId="0" borderId="26" xfId="0" applyFont="1" applyBorder="1"/>
    <xf numFmtId="0" fontId="14" fillId="0" borderId="0" xfId="0" applyFont="1" applyBorder="1" applyAlignment="1"/>
    <xf numFmtId="15" fontId="14" fillId="0" borderId="0" xfId="0" applyNumberFormat="1" applyFont="1" applyBorder="1" applyAlignment="1"/>
    <xf numFmtId="0" fontId="14" fillId="0" borderId="0" xfId="0" applyFont="1"/>
    <xf numFmtId="0" fontId="11" fillId="0" borderId="0" xfId="0" applyFont="1"/>
    <xf numFmtId="0" fontId="18" fillId="0" borderId="0" xfId="0" applyFont="1"/>
    <xf numFmtId="0" fontId="10" fillId="0" borderId="0" xfId="0" applyFont="1"/>
    <xf numFmtId="0" fontId="12" fillId="0" borderId="0" xfId="0" applyFont="1" applyAlignment="1" applyProtection="1">
      <alignment horizontal="center"/>
      <protection locked="0"/>
    </xf>
    <xf numFmtId="0" fontId="12" fillId="0" borderId="0" xfId="0" quotePrefix="1" applyFont="1" applyAlignment="1" applyProtection="1">
      <alignment horizontal="center"/>
      <protection locked="0"/>
    </xf>
    <xf numFmtId="0" fontId="7" fillId="0" borderId="0" xfId="0" quotePrefix="1" applyFont="1" applyBorder="1" applyAlignment="1">
      <alignment horizontal="center"/>
    </xf>
    <xf numFmtId="0" fontId="7" fillId="0" borderId="0" xfId="0" applyFont="1" applyAlignment="1">
      <alignment horizontal="center"/>
    </xf>
    <xf numFmtId="0" fontId="12" fillId="0" borderId="0" xfId="0" applyFont="1" applyAlignment="1">
      <alignment horizontal="center"/>
    </xf>
    <xf numFmtId="15" fontId="21" fillId="0" borderId="0" xfId="0" applyNumberFormat="1" applyFont="1"/>
    <xf numFmtId="0" fontId="22" fillId="0" borderId="0" xfId="0" applyFont="1" applyAlignment="1">
      <alignment horizontal="center"/>
    </xf>
    <xf numFmtId="0" fontId="11" fillId="0" borderId="2" xfId="0" applyFont="1" applyBorder="1"/>
    <xf numFmtId="0" fontId="7" fillId="0" borderId="4" xfId="0" applyFont="1" applyBorder="1"/>
    <xf numFmtId="0" fontId="7" fillId="0" borderId="3" xfId="0" applyFont="1" applyBorder="1" applyProtection="1">
      <protection locked="0"/>
    </xf>
    <xf numFmtId="0" fontId="11" fillId="0" borderId="7" xfId="0" applyFont="1" applyBorder="1"/>
    <xf numFmtId="0" fontId="7" fillId="0" borderId="1" xfId="0" applyFont="1" applyBorder="1" applyProtection="1">
      <protection locked="0"/>
    </xf>
    <xf numFmtId="0" fontId="7" fillId="0" borderId="8" xfId="0" applyFont="1" applyBorder="1"/>
    <xf numFmtId="0" fontId="12" fillId="0" borderId="1" xfId="0" applyFont="1" applyBorder="1"/>
    <xf numFmtId="0" fontId="7" fillId="0" borderId="7" xfId="0" applyFont="1" applyBorder="1"/>
    <xf numFmtId="0" fontId="12" fillId="0" borderId="3" xfId="0" applyFont="1" applyBorder="1"/>
    <xf numFmtId="0" fontId="12" fillId="0" borderId="1" xfId="0" applyFont="1" applyBorder="1" applyAlignment="1">
      <alignment horizontal="center"/>
    </xf>
    <xf numFmtId="0" fontId="12" fillId="0" borderId="8" xfId="0" applyFont="1" applyBorder="1" applyAlignment="1">
      <alignment horizontal="right"/>
    </xf>
    <xf numFmtId="0" fontId="11" fillId="0" borderId="3" xfId="0" applyFont="1" applyBorder="1"/>
    <xf numFmtId="0" fontId="11" fillId="0" borderId="1" xfId="0" applyFont="1" applyBorder="1"/>
    <xf numFmtId="0" fontId="23" fillId="0" borderId="1" xfId="0" applyFont="1" applyBorder="1" applyAlignment="1">
      <alignment horizontal="center"/>
    </xf>
    <xf numFmtId="0" fontId="7" fillId="0" borderId="5" xfId="0" applyFont="1" applyBorder="1"/>
    <xf numFmtId="0" fontId="7" fillId="0" borderId="15" xfId="0" applyFont="1" applyBorder="1"/>
    <xf numFmtId="0" fontId="11" fillId="0" borderId="16" xfId="0" quotePrefix="1" applyFont="1" applyBorder="1" applyAlignment="1">
      <alignment horizontal="left"/>
    </xf>
    <xf numFmtId="0" fontId="11" fillId="0" borderId="18" xfId="0" applyFont="1" applyBorder="1"/>
    <xf numFmtId="0" fontId="7" fillId="0" borderId="6" xfId="0" applyFont="1" applyBorder="1"/>
    <xf numFmtId="0" fontId="11" fillId="0" borderId="5" xfId="0" applyFont="1" applyBorder="1"/>
    <xf numFmtId="0" fontId="11" fillId="0" borderId="19" xfId="0" applyFont="1" applyBorder="1"/>
    <xf numFmtId="0" fontId="7" fillId="0" borderId="27" xfId="0" applyFont="1" applyBorder="1"/>
    <xf numFmtId="0" fontId="11" fillId="0" borderId="31" xfId="0" applyFont="1" applyBorder="1"/>
    <xf numFmtId="0" fontId="7" fillId="0" borderId="32" xfId="0" applyFont="1" applyBorder="1"/>
    <xf numFmtId="0" fontId="23" fillId="0" borderId="0" xfId="0" applyFont="1" applyAlignment="1">
      <alignment horizontal="center"/>
    </xf>
    <xf numFmtId="0" fontId="7" fillId="0" borderId="9" xfId="0" applyFont="1" applyBorder="1"/>
    <xf numFmtId="0" fontId="7" fillId="0" borderId="2" xfId="0" applyFont="1" applyBorder="1"/>
    <xf numFmtId="0" fontId="7" fillId="0" borderId="16" xfId="0" applyFont="1" applyBorder="1"/>
    <xf numFmtId="0" fontId="11" fillId="0" borderId="9" xfId="0" applyFont="1" applyBorder="1" applyAlignment="1">
      <alignment horizontal="center"/>
    </xf>
    <xf numFmtId="0" fontId="11" fillId="0" borderId="22" xfId="0" applyFont="1" applyBorder="1" applyAlignment="1">
      <alignment horizontal="center"/>
    </xf>
    <xf numFmtId="0" fontId="11" fillId="0" borderId="11" xfId="0" applyFont="1" applyBorder="1" applyAlignment="1">
      <alignment horizontal="center"/>
    </xf>
    <xf numFmtId="0" fontId="11" fillId="0" borderId="6" xfId="0" applyFont="1" applyBorder="1" applyAlignment="1">
      <alignment horizontal="center"/>
    </xf>
    <xf numFmtId="0" fontId="11" fillId="0" borderId="18" xfId="0" applyFont="1" applyBorder="1" applyAlignment="1">
      <alignment horizontal="centerContinuous"/>
    </xf>
    <xf numFmtId="0" fontId="11" fillId="0" borderId="6" xfId="0" applyFont="1" applyBorder="1" applyAlignment="1">
      <alignment horizontal="centerContinuous"/>
    </xf>
    <xf numFmtId="0" fontId="11" fillId="0" borderId="5" xfId="0" applyFont="1" applyBorder="1" applyAlignment="1">
      <alignment horizontal="centerContinuous"/>
    </xf>
    <xf numFmtId="0" fontId="11" fillId="0" borderId="7" xfId="0" applyFont="1" applyBorder="1" applyAlignment="1">
      <alignment horizontal="centerContinuous"/>
    </xf>
    <xf numFmtId="0" fontId="11" fillId="0" borderId="27" xfId="0" applyFont="1" applyBorder="1" applyAlignment="1">
      <alignment horizontal="centerContinuous"/>
    </xf>
    <xf numFmtId="0" fontId="11" fillId="0" borderId="23" xfId="0" applyFont="1" applyBorder="1" applyAlignment="1">
      <alignment horizontal="center"/>
    </xf>
    <xf numFmtId="0" fontId="11" fillId="0" borderId="10" xfId="0" applyFont="1" applyBorder="1" applyAlignment="1">
      <alignment horizontal="center"/>
    </xf>
    <xf numFmtId="0" fontId="11" fillId="0" borderId="12" xfId="0" applyFont="1" applyBorder="1" applyAlignment="1">
      <alignment horizontal="center"/>
    </xf>
    <xf numFmtId="0" fontId="11" fillId="0" borderId="8" xfId="0" applyFont="1" applyBorder="1" applyAlignment="1">
      <alignment horizontal="center"/>
    </xf>
    <xf numFmtId="0" fontId="24" fillId="0" borderId="20" xfId="0" applyFont="1" applyBorder="1" applyAlignment="1">
      <alignment horizontal="center"/>
    </xf>
    <xf numFmtId="0" fontId="24" fillId="0" borderId="12" xfId="0" applyFont="1" applyBorder="1" applyAlignment="1">
      <alignment horizontal="center"/>
    </xf>
    <xf numFmtId="0" fontId="24" fillId="0" borderId="21" xfId="0" applyFont="1" applyBorder="1" applyAlignment="1">
      <alignment horizontal="center"/>
    </xf>
    <xf numFmtId="0" fontId="11" fillId="0" borderId="24" xfId="0" applyFont="1" applyBorder="1" applyAlignment="1">
      <alignment horizontal="center"/>
    </xf>
    <xf numFmtId="0" fontId="7" fillId="0" borderId="12" xfId="0" applyFont="1" applyBorder="1" applyProtection="1">
      <protection locked="0"/>
    </xf>
    <xf numFmtId="0" fontId="7" fillId="0" borderId="37" xfId="0" applyFont="1" applyBorder="1" applyProtection="1">
      <protection locked="0"/>
    </xf>
    <xf numFmtId="0" fontId="7" fillId="0" borderId="20" xfId="0" applyFont="1" applyBorder="1" applyProtection="1">
      <protection locked="0"/>
    </xf>
    <xf numFmtId="0" fontId="7" fillId="0" borderId="21" xfId="0" applyFont="1" applyBorder="1" applyProtection="1">
      <protection locked="0"/>
    </xf>
    <xf numFmtId="0" fontId="7" fillId="0" borderId="38" xfId="0" applyFont="1" applyBorder="1" applyProtection="1">
      <protection locked="0"/>
    </xf>
    <xf numFmtId="0" fontId="7" fillId="0" borderId="34" xfId="0" applyFont="1" applyBorder="1" applyProtection="1">
      <protection locked="0"/>
    </xf>
    <xf numFmtId="0" fontId="7" fillId="0" borderId="39" xfId="0" applyFont="1" applyBorder="1" applyProtection="1">
      <protection locked="0"/>
    </xf>
    <xf numFmtId="0" fontId="7" fillId="0" borderId="40" xfId="0" applyFont="1" applyBorder="1" applyProtection="1">
      <protection locked="0"/>
    </xf>
    <xf numFmtId="0" fontId="11" fillId="0" borderId="2" xfId="0" quotePrefix="1" applyFont="1" applyBorder="1" applyAlignment="1">
      <alignment horizontal="left"/>
    </xf>
    <xf numFmtId="0" fontId="11" fillId="0" borderId="13" xfId="0" quotePrefix="1" applyFont="1" applyBorder="1" applyAlignment="1">
      <alignment horizontal="left"/>
    </xf>
    <xf numFmtId="0" fontId="7" fillId="0" borderId="14" xfId="0" applyFont="1" applyBorder="1" applyProtection="1">
      <protection locked="0"/>
    </xf>
    <xf numFmtId="0" fontId="7" fillId="0" borderId="26" xfId="0" applyFont="1" applyBorder="1" applyProtection="1">
      <protection locked="0"/>
    </xf>
    <xf numFmtId="0" fontId="7" fillId="0" borderId="29" xfId="0" applyFont="1" applyBorder="1"/>
    <xf numFmtId="0" fontId="11" fillId="0" borderId="2" xfId="0" quotePrefix="1" applyFont="1" applyBorder="1" applyAlignment="1">
      <alignment horizontal="right"/>
    </xf>
    <xf numFmtId="0" fontId="11" fillId="0" borderId="7" xfId="0" quotePrefix="1" applyFont="1" applyBorder="1" applyAlignment="1">
      <alignment horizontal="left"/>
    </xf>
    <xf numFmtId="0" fontId="7" fillId="0" borderId="1" xfId="0" applyFont="1" applyBorder="1" applyAlignment="1">
      <alignment horizontal="centerContinuous"/>
    </xf>
    <xf numFmtId="0" fontId="11" fillId="0" borderId="5" xfId="0" quotePrefix="1" applyFont="1" applyBorder="1" applyAlignment="1">
      <alignment horizontal="right"/>
    </xf>
    <xf numFmtId="0" fontId="7" fillId="0" borderId="0" xfId="0" applyFont="1" applyAlignment="1">
      <alignment wrapText="1"/>
    </xf>
    <xf numFmtId="0" fontId="11" fillId="0" borderId="8" xfId="0" applyFont="1" applyBorder="1" applyAlignment="1" applyProtection="1">
      <alignment horizontal="center"/>
      <protection locked="0"/>
    </xf>
    <xf numFmtId="0" fontId="7" fillId="0" borderId="6" xfId="0" applyFont="1" applyBorder="1" applyAlignment="1">
      <alignment horizontal="center"/>
    </xf>
    <xf numFmtId="0" fontId="17" fillId="0" borderId="2" xfId="0" applyFont="1" applyBorder="1"/>
    <xf numFmtId="0" fontId="17" fillId="0" borderId="3" xfId="0" applyFont="1" applyBorder="1" applyAlignment="1">
      <alignment horizontal="right"/>
    </xf>
    <xf numFmtId="0" fontId="17" fillId="0" borderId="3" xfId="0" applyFont="1" applyBorder="1" applyAlignment="1">
      <alignment horizontal="center"/>
    </xf>
    <xf numFmtId="0" fontId="11" fillId="0" borderId="3" xfId="0" applyFont="1" applyBorder="1" applyAlignment="1">
      <alignment horizontal="right"/>
    </xf>
    <xf numFmtId="0" fontId="17" fillId="0" borderId="3" xfId="0" applyFont="1" applyBorder="1"/>
    <xf numFmtId="0" fontId="11" fillId="0" borderId="4" xfId="0" applyFont="1" applyBorder="1" applyAlignment="1">
      <alignment horizontal="right"/>
    </xf>
    <xf numFmtId="15" fontId="14" fillId="0" borderId="0" xfId="0" applyNumberFormat="1" applyFont="1"/>
    <xf numFmtId="0" fontId="18" fillId="0" borderId="12" xfId="0" applyFont="1" applyBorder="1" applyProtection="1">
      <protection locked="0"/>
    </xf>
    <xf numFmtId="0" fontId="18" fillId="0" borderId="12" xfId="0" applyFont="1" applyBorder="1" applyAlignment="1" applyProtection="1">
      <alignment horizontal="center"/>
      <protection locked="0"/>
    </xf>
    <xf numFmtId="0" fontId="11" fillId="0" borderId="5" xfId="0" quotePrefix="1" applyFont="1" applyBorder="1" applyAlignment="1">
      <alignment horizontal="left"/>
    </xf>
    <xf numFmtId="0" fontId="11" fillId="0" borderId="5" xfId="0" applyFont="1" applyBorder="1" applyAlignment="1">
      <alignment horizontal="left"/>
    </xf>
    <xf numFmtId="0" fontId="14" fillId="0" borderId="7" xfId="0" applyFont="1" applyBorder="1" applyAlignment="1" applyProtection="1">
      <alignment horizontal="left"/>
      <protection locked="0"/>
    </xf>
    <xf numFmtId="0" fontId="7" fillId="0" borderId="8" xfId="0" applyFont="1" applyBorder="1" applyAlignment="1">
      <alignment horizontal="centerContinuous"/>
    </xf>
    <xf numFmtId="0" fontId="7" fillId="0" borderId="28" xfId="0" applyFont="1" applyBorder="1"/>
    <xf numFmtId="0" fontId="7" fillId="0" borderId="29" xfId="0" applyFont="1" applyBorder="1" applyAlignment="1">
      <alignment horizontal="centerContinuous"/>
    </xf>
    <xf numFmtId="0" fontId="7" fillId="0" borderId="30" xfId="0" applyFont="1" applyBorder="1" applyAlignment="1">
      <alignment horizontal="centerContinuous"/>
    </xf>
    <xf numFmtId="0" fontId="7" fillId="0" borderId="12" xfId="0" applyFont="1" applyBorder="1" applyAlignment="1" applyProtection="1">
      <alignment horizontal="center"/>
      <protection locked="0"/>
    </xf>
    <xf numFmtId="0" fontId="12" fillId="0" borderId="1" xfId="0" applyFont="1" applyBorder="1" applyAlignment="1">
      <alignment horizontal="centerContinuous"/>
    </xf>
    <xf numFmtId="0" fontId="7" fillId="0" borderId="1" xfId="0" applyFont="1" applyBorder="1" applyAlignment="1" applyProtection="1">
      <alignment horizontal="centerContinuous"/>
      <protection locked="0"/>
    </xf>
    <xf numFmtId="0" fontId="7" fillId="0" borderId="12" xfId="0" applyFont="1" applyBorder="1"/>
    <xf numFmtId="0" fontId="7" fillId="0" borderId="12" xfId="0" applyFont="1" applyBorder="1" applyAlignment="1">
      <alignment horizontal="center" wrapText="1"/>
    </xf>
    <xf numFmtId="0" fontId="11" fillId="0" borderId="28" xfId="0" applyFont="1" applyBorder="1" applyAlignment="1">
      <alignment horizontal="center" vertical="center" textRotation="90"/>
    </xf>
    <xf numFmtId="0" fontId="11" fillId="0" borderId="29" xfId="0" applyFont="1" applyBorder="1" applyAlignment="1">
      <alignment horizontal="center" vertical="center" textRotation="90"/>
    </xf>
    <xf numFmtId="0" fontId="11" fillId="0" borderId="30" xfId="0" applyFont="1" applyBorder="1" applyAlignment="1">
      <alignment horizontal="center" vertical="center" textRotation="90"/>
    </xf>
    <xf numFmtId="0" fontId="7" fillId="0" borderId="12" xfId="0" applyFont="1" applyBorder="1" applyAlignment="1">
      <alignment horizontal="center" textRotation="90"/>
    </xf>
    <xf numFmtId="0" fontId="7" fillId="0" borderId="11" xfId="0" applyFont="1" applyBorder="1" applyAlignment="1" applyProtection="1">
      <alignment horizontal="center"/>
      <protection locked="0"/>
    </xf>
    <xf numFmtId="0" fontId="7" fillId="0" borderId="6" xfId="0" applyFont="1" applyBorder="1" applyProtection="1">
      <protection locked="0"/>
    </xf>
    <xf numFmtId="0" fontId="7" fillId="0" borderId="11" xfId="0" applyFont="1" applyBorder="1" applyAlignment="1" applyProtection="1">
      <alignment vertical="top" wrapText="1"/>
      <protection locked="0"/>
    </xf>
    <xf numFmtId="0" fontId="7" fillId="0" borderId="6" xfId="0" applyFont="1" applyBorder="1" applyAlignment="1" applyProtection="1">
      <alignment vertical="top"/>
      <protection locked="0"/>
    </xf>
    <xf numFmtId="0" fontId="7" fillId="0" borderId="6" xfId="0" applyFont="1" applyBorder="1" applyAlignment="1" applyProtection="1">
      <alignment vertical="top" wrapText="1"/>
      <protection locked="0"/>
    </xf>
    <xf numFmtId="0" fontId="7" fillId="0" borderId="10" xfId="0" applyFont="1" applyBorder="1" applyAlignment="1" applyProtection="1">
      <alignment horizontal="center"/>
      <protection locked="0"/>
    </xf>
    <xf numFmtId="0" fontId="7" fillId="0" borderId="8" xfId="0" applyFont="1" applyBorder="1" applyProtection="1">
      <protection locked="0"/>
    </xf>
    <xf numFmtId="0" fontId="7" fillId="0" borderId="10" xfId="0" applyFont="1" applyBorder="1" applyAlignment="1" applyProtection="1">
      <alignment vertical="top" wrapText="1"/>
      <protection locked="0"/>
    </xf>
    <xf numFmtId="0" fontId="7" fillId="0" borderId="8" xfId="0" applyFont="1" applyBorder="1" applyAlignment="1" applyProtection="1">
      <alignment vertical="top"/>
      <protection locked="0"/>
    </xf>
    <xf numFmtId="0" fontId="7" fillId="0" borderId="8" xfId="0" applyFont="1" applyBorder="1" applyAlignment="1" applyProtection="1">
      <alignment vertical="top" wrapText="1"/>
      <protection locked="0"/>
    </xf>
    <xf numFmtId="0" fontId="26" fillId="0" borderId="0" xfId="0" applyFont="1"/>
    <xf numFmtId="0" fontId="29" fillId="0" borderId="0" xfId="0" applyFont="1"/>
    <xf numFmtId="0" fontId="29" fillId="0" borderId="2" xfId="0" applyFont="1" applyBorder="1"/>
    <xf numFmtId="0" fontId="29" fillId="0" borderId="3" xfId="0" applyFont="1" applyBorder="1"/>
    <xf numFmtId="0" fontId="29" fillId="0" borderId="4" xfId="0" applyFont="1" applyBorder="1"/>
    <xf numFmtId="0" fontId="26" fillId="0" borderId="8" xfId="0" applyFont="1" applyBorder="1"/>
    <xf numFmtId="0" fontId="26" fillId="0" borderId="8" xfId="0" applyFont="1" applyBorder="1" applyAlignment="1">
      <alignment horizontal="right"/>
    </xf>
    <xf numFmtId="0" fontId="26" fillId="0" borderId="1" xfId="0" applyFont="1" applyBorder="1"/>
    <xf numFmtId="0" fontId="21" fillId="0" borderId="0" xfId="0" applyFont="1"/>
    <xf numFmtId="0" fontId="7" fillId="0" borderId="0" xfId="0" applyFont="1" applyBorder="1" applyAlignment="1">
      <alignment horizontal="center"/>
    </xf>
    <xf numFmtId="0" fontId="11" fillId="0" borderId="12" xfId="0" applyFont="1" applyBorder="1" applyAlignment="1">
      <alignment horizontal="center" vertical="center" wrapText="1"/>
    </xf>
    <xf numFmtId="0" fontId="11" fillId="0" borderId="10" xfId="0" applyFont="1" applyBorder="1" applyAlignment="1" applyProtection="1">
      <alignment horizontal="center"/>
      <protection locked="0"/>
    </xf>
    <xf numFmtId="0" fontId="23" fillId="0" borderId="45" xfId="0" quotePrefix="1" applyFont="1" applyBorder="1" applyAlignment="1" applyProtection="1">
      <alignment horizontal="center"/>
      <protection locked="0"/>
    </xf>
    <xf numFmtId="0" fontId="16" fillId="0" borderId="42" xfId="0" applyFont="1" applyBorder="1" applyAlignment="1">
      <alignment horizontal="center" vertical="center" wrapText="1"/>
    </xf>
    <xf numFmtId="0" fontId="12" fillId="0" borderId="3" xfId="0" applyFont="1" applyBorder="1" applyAlignment="1"/>
    <xf numFmtId="0" fontId="12" fillId="0" borderId="4" xfId="0" applyFont="1" applyBorder="1" applyAlignment="1"/>
    <xf numFmtId="0" fontId="12" fillId="0" borderId="1" xfId="0" applyFont="1" applyBorder="1" applyAlignment="1"/>
    <xf numFmtId="0" fontId="12" fillId="0" borderId="8" xfId="0" applyFont="1" applyBorder="1" applyAlignment="1"/>
    <xf numFmtId="0" fontId="12" fillId="2" borderId="0" xfId="0" applyFont="1" applyFill="1" applyAlignment="1" applyProtection="1">
      <alignment horizontal="center"/>
      <protection locked="0"/>
    </xf>
    <xf numFmtId="0" fontId="12" fillId="2" borderId="0" xfId="0" quotePrefix="1" applyFont="1" applyFill="1" applyAlignment="1" applyProtection="1">
      <alignment horizontal="center"/>
      <protection locked="0"/>
    </xf>
    <xf numFmtId="0" fontId="7" fillId="0" borderId="1" xfId="0" applyFont="1" applyBorder="1" applyAlignment="1" applyProtection="1">
      <protection locked="0"/>
    </xf>
    <xf numFmtId="0" fontId="11" fillId="0" borderId="7" xfId="0" quotePrefix="1"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quotePrefix="1" applyFont="1" applyBorder="1" applyAlignment="1">
      <alignment horizontal="center" vertical="center" wrapText="1"/>
    </xf>
    <xf numFmtId="9" fontId="15" fillId="0" borderId="12" xfId="0" applyNumberFormat="1" applyFont="1" applyBorder="1" applyAlignment="1" applyProtection="1">
      <alignment horizontal="center"/>
      <protection locked="0"/>
    </xf>
    <xf numFmtId="0" fontId="15" fillId="0" borderId="12" xfId="0" applyFont="1" applyBorder="1" applyAlignment="1" applyProtection="1">
      <alignment horizontal="center"/>
      <protection locked="0"/>
    </xf>
    <xf numFmtId="0" fontId="15" fillId="0" borderId="12" xfId="0" applyFont="1" applyBorder="1" applyProtection="1">
      <protection locked="0"/>
    </xf>
    <xf numFmtId="14" fontId="12" fillId="2" borderId="0" xfId="0" quotePrefix="1" applyNumberFormat="1" applyFont="1" applyFill="1" applyAlignment="1" applyProtection="1">
      <alignment horizontal="center"/>
      <protection locked="0"/>
    </xf>
    <xf numFmtId="0" fontId="11" fillId="0" borderId="46" xfId="0" applyFont="1" applyBorder="1" applyAlignment="1" applyProtection="1">
      <alignment horizontal="center"/>
      <protection locked="0"/>
    </xf>
    <xf numFmtId="14" fontId="15" fillId="0" borderId="12" xfId="0" applyNumberFormat="1" applyFont="1" applyBorder="1" applyAlignment="1" applyProtection="1">
      <alignment horizontal="center"/>
      <protection locked="0"/>
    </xf>
    <xf numFmtId="0" fontId="11" fillId="0" borderId="10" xfId="0" applyNumberFormat="1" applyFont="1" applyBorder="1" applyAlignment="1" applyProtection="1">
      <alignment horizontal="center" vertical="center"/>
      <protection locked="0"/>
    </xf>
    <xf numFmtId="0" fontId="1" fillId="0" borderId="0" xfId="2"/>
    <xf numFmtId="0" fontId="1" fillId="0" borderId="0" xfId="2" applyAlignment="1">
      <alignment vertical="center"/>
    </xf>
    <xf numFmtId="49" fontId="32" fillId="0" borderId="45" xfId="2" applyNumberFormat="1" applyFont="1" applyBorder="1" applyAlignment="1">
      <alignment horizontal="center" vertical="center"/>
    </xf>
    <xf numFmtId="49" fontId="32" fillId="0" borderId="45" xfId="2" quotePrefix="1" applyNumberFormat="1" applyFont="1" applyBorder="1" applyAlignment="1">
      <alignment horizontal="center" vertical="center"/>
    </xf>
    <xf numFmtId="49" fontId="32" fillId="0" borderId="6" xfId="2" applyNumberFormat="1" applyFont="1" applyBorder="1" applyAlignment="1">
      <alignment horizontal="center" vertical="center"/>
    </xf>
    <xf numFmtId="49" fontId="32" fillId="0" borderId="6" xfId="2" quotePrefix="1" applyNumberFormat="1" applyFont="1" applyBorder="1" applyAlignment="1">
      <alignment horizontal="center" vertical="center"/>
    </xf>
    <xf numFmtId="0" fontId="1" fillId="0" borderId="0" xfId="2" applyBorder="1" applyAlignment="1">
      <alignment vertical="center"/>
    </xf>
    <xf numFmtId="164" fontId="32" fillId="0" borderId="6" xfId="2" quotePrefix="1" applyNumberFormat="1" applyFont="1" applyBorder="1" applyAlignment="1">
      <alignment horizontal="center" vertical="center"/>
    </xf>
    <xf numFmtId="49" fontId="32" fillId="0" borderId="11" xfId="2" quotePrefix="1" applyNumberFormat="1" applyFont="1" applyBorder="1" applyAlignment="1">
      <alignment horizontal="center" vertical="center"/>
    </xf>
    <xf numFmtId="164" fontId="32" fillId="0" borderId="6" xfId="2" applyNumberFormat="1" applyFont="1" applyBorder="1" applyAlignment="1">
      <alignment horizontal="center" vertical="center"/>
    </xf>
    <xf numFmtId="164" fontId="33" fillId="0" borderId="6" xfId="2" applyNumberFormat="1" applyFont="1" applyBorder="1" applyAlignment="1">
      <alignment horizontal="center" vertical="center"/>
    </xf>
    <xf numFmtId="49" fontId="34" fillId="0" borderId="32" xfId="2" applyNumberFormat="1" applyFont="1" applyBorder="1" applyAlignment="1">
      <alignment horizontal="center" vertical="center"/>
    </xf>
    <xf numFmtId="49" fontId="34" fillId="0" borderId="35" xfId="2" quotePrefix="1" applyNumberFormat="1" applyFont="1" applyBorder="1" applyAlignment="1">
      <alignment horizontal="center" vertical="center"/>
    </xf>
    <xf numFmtId="49" fontId="36" fillId="0" borderId="26" xfId="2" quotePrefix="1" applyNumberFormat="1" applyFont="1" applyBorder="1" applyAlignment="1">
      <alignment horizontal="center" vertical="center"/>
    </xf>
    <xf numFmtId="49" fontId="36" fillId="0" borderId="58" xfId="2" applyNumberFormat="1" applyFont="1" applyBorder="1" applyAlignment="1">
      <alignment horizontal="center" vertical="center"/>
    </xf>
    <xf numFmtId="49" fontId="36" fillId="0" borderId="25" xfId="2" applyNumberFormat="1" applyFont="1" applyBorder="1" applyAlignment="1">
      <alignment horizontal="center" vertical="center"/>
    </xf>
    <xf numFmtId="49" fontId="36" fillId="0" borderId="0" xfId="2" applyNumberFormat="1" applyFont="1" applyBorder="1" applyAlignment="1">
      <alignment horizontal="center" vertical="center"/>
    </xf>
    <xf numFmtId="49" fontId="36" fillId="0" borderId="51" xfId="2" applyNumberFormat="1" applyFont="1" applyBorder="1" applyAlignment="1">
      <alignment horizontal="center" vertical="center"/>
    </xf>
    <xf numFmtId="0" fontId="31" fillId="0" borderId="0" xfId="3"/>
    <xf numFmtId="0" fontId="31" fillId="0" borderId="0" xfId="3" applyBorder="1"/>
    <xf numFmtId="0" fontId="38" fillId="0" borderId="0" xfId="3" applyFont="1" applyBorder="1" applyAlignment="1">
      <alignment wrapText="1"/>
    </xf>
    <xf numFmtId="0" fontId="38" fillId="0" borderId="0" xfId="2" applyFont="1" applyFill="1"/>
    <xf numFmtId="0" fontId="31" fillId="0" borderId="0" xfId="3" applyAlignment="1">
      <alignment horizontal="center" vertical="center"/>
    </xf>
    <xf numFmtId="0" fontId="39" fillId="3" borderId="12" xfId="3" applyFont="1" applyFill="1" applyBorder="1" applyAlignment="1">
      <alignment horizontal="center" vertical="center" wrapText="1"/>
    </xf>
    <xf numFmtId="0" fontId="39" fillId="3" borderId="12" xfId="3" applyFont="1" applyFill="1" applyBorder="1" applyAlignment="1">
      <alignment horizontal="center" vertical="center"/>
    </xf>
    <xf numFmtId="0" fontId="31" fillId="0" borderId="0" xfId="4"/>
    <xf numFmtId="0" fontId="40" fillId="0" borderId="0" xfId="4" applyFont="1"/>
    <xf numFmtId="0" fontId="41" fillId="0" borderId="0" xfId="4" applyFont="1" applyFill="1" applyBorder="1" applyAlignment="1">
      <alignment horizontal="center" vertical="center"/>
    </xf>
    <xf numFmtId="0" fontId="41" fillId="0" borderId="63" xfId="4" applyFont="1" applyBorder="1" applyAlignment="1">
      <alignment horizontal="center" vertical="center"/>
    </xf>
    <xf numFmtId="0" fontId="2" fillId="0" borderId="0" xfId="4" applyFont="1" applyAlignment="1">
      <alignment horizontal="center" vertical="center"/>
    </xf>
    <xf numFmtId="0" fontId="40" fillId="4" borderId="63" xfId="4" applyFont="1" applyFill="1" applyBorder="1" applyAlignment="1">
      <alignment horizontal="center" vertical="center"/>
    </xf>
    <xf numFmtId="0" fontId="40" fillId="5" borderId="63" xfId="4" applyFont="1" applyFill="1" applyBorder="1" applyAlignment="1">
      <alignment horizontal="center" vertical="center"/>
    </xf>
    <xf numFmtId="0" fontId="42" fillId="0" borderId="63" xfId="4" applyFont="1" applyBorder="1" applyAlignment="1">
      <alignment horizontal="center" vertical="center"/>
    </xf>
    <xf numFmtId="0" fontId="42" fillId="0" borderId="0" xfId="4" applyFont="1"/>
    <xf numFmtId="0" fontId="40" fillId="0" borderId="64" xfId="4" applyFont="1" applyFill="1" applyBorder="1"/>
    <xf numFmtId="0" fontId="40" fillId="0" borderId="63" xfId="4" applyFont="1" applyBorder="1"/>
    <xf numFmtId="0" fontId="40" fillId="6" borderId="63" xfId="4" applyFont="1" applyFill="1" applyBorder="1"/>
    <xf numFmtId="0" fontId="40" fillId="0" borderId="65" xfId="4" applyFont="1" applyBorder="1" applyAlignment="1">
      <alignment horizontal="right"/>
    </xf>
    <xf numFmtId="0" fontId="40" fillId="0" borderId="63" xfId="4" applyFont="1" applyBorder="1" applyAlignment="1">
      <alignment horizontal="right"/>
    </xf>
    <xf numFmtId="0" fontId="40" fillId="5" borderId="63" xfId="4" applyFont="1" applyFill="1" applyBorder="1"/>
    <xf numFmtId="1" fontId="43" fillId="0" borderId="63" xfId="2" applyNumberFormat="1" applyFont="1" applyFill="1" applyBorder="1" applyAlignment="1" applyProtection="1">
      <alignment horizontal="center" vertical="center" wrapText="1"/>
      <protection locked="0"/>
    </xf>
    <xf numFmtId="0" fontId="44" fillId="0" borderId="0" xfId="2" applyFont="1" applyFill="1" applyAlignment="1" applyProtection="1">
      <alignment horizontal="center" vertical="center" wrapText="1"/>
    </xf>
    <xf numFmtId="0" fontId="35" fillId="0" borderId="63" xfId="4" applyFont="1" applyBorder="1" applyAlignment="1">
      <alignment horizontal="left" vertical="center" wrapText="1"/>
    </xf>
    <xf numFmtId="0" fontId="35" fillId="0" borderId="63" xfId="4" applyFont="1" applyBorder="1" applyAlignment="1">
      <alignment horizontal="left" vertical="center"/>
    </xf>
    <xf numFmtId="0" fontId="35" fillId="0" borderId="63" xfId="4" applyFont="1" applyBorder="1" applyAlignment="1">
      <alignment vertical="center"/>
    </xf>
    <xf numFmtId="1" fontId="46" fillId="0" borderId="0" xfId="2" applyNumberFormat="1" applyFont="1" applyFill="1" applyBorder="1" applyAlignment="1" applyProtection="1">
      <alignment horizontal="left" vertical="top" wrapText="1"/>
      <protection locked="0"/>
    </xf>
    <xf numFmtId="0" fontId="47" fillId="0" borderId="0" xfId="2" applyFont="1" applyFill="1" applyAlignment="1" applyProtection="1">
      <alignment horizontal="center" vertical="center" wrapText="1"/>
    </xf>
    <xf numFmtId="0" fontId="47" fillId="0" borderId="0" xfId="2" applyFont="1" applyFill="1" applyBorder="1" applyProtection="1"/>
    <xf numFmtId="1" fontId="39" fillId="0" borderId="0" xfId="2" applyNumberFormat="1" applyFont="1" applyFill="1" applyBorder="1" applyAlignment="1">
      <alignment horizontal="center"/>
    </xf>
    <xf numFmtId="0" fontId="48" fillId="0" borderId="0" xfId="2" applyFont="1" applyFill="1" applyAlignment="1" applyProtection="1">
      <alignment horizontal="center" vertical="center" wrapText="1"/>
    </xf>
    <xf numFmtId="0" fontId="40" fillId="2" borderId="63" xfId="4" applyFont="1" applyFill="1" applyBorder="1" applyAlignment="1">
      <alignment horizontal="center" vertical="center"/>
    </xf>
    <xf numFmtId="0" fontId="40" fillId="0" borderId="0" xfId="4" applyFont="1" applyBorder="1"/>
    <xf numFmtId="0" fontId="40" fillId="0" borderId="0" xfId="4" applyFont="1" applyFill="1" applyBorder="1"/>
    <xf numFmtId="0" fontId="40" fillId="0" borderId="63" xfId="4" applyFont="1" applyBorder="1" applyAlignment="1"/>
    <xf numFmtId="0" fontId="40" fillId="7" borderId="63" xfId="4" applyFont="1" applyFill="1" applyBorder="1"/>
    <xf numFmtId="0" fontId="40" fillId="8" borderId="63" xfId="4" applyFont="1" applyFill="1" applyBorder="1" applyAlignment="1">
      <alignment horizontal="center" vertical="center"/>
    </xf>
    <xf numFmtId="0" fontId="7" fillId="0" borderId="0" xfId="4" applyFont="1"/>
    <xf numFmtId="0" fontId="7" fillId="0" borderId="0" xfId="4" applyFont="1" applyAlignment="1">
      <alignment horizontal="center"/>
    </xf>
    <xf numFmtId="0" fontId="11" fillId="0" borderId="5" xfId="2" applyFont="1" applyBorder="1" applyAlignment="1" applyProtection="1">
      <alignment vertical="top" wrapText="1"/>
    </xf>
    <xf numFmtId="0" fontId="11" fillId="0" borderId="5" xfId="2" applyFont="1" applyBorder="1" applyAlignment="1" applyProtection="1">
      <alignment horizontal="center" vertical="top" wrapText="1"/>
      <protection locked="0"/>
    </xf>
    <xf numFmtId="0" fontId="11" fillId="0" borderId="5" xfId="2" applyFont="1" applyBorder="1" applyAlignment="1" applyProtection="1">
      <alignment vertical="top" wrapText="1"/>
      <protection locked="0"/>
    </xf>
    <xf numFmtId="49" fontId="11" fillId="0" borderId="5" xfId="2" applyNumberFormat="1" applyFont="1" applyBorder="1" applyAlignment="1" applyProtection="1">
      <alignment horizontal="left" vertical="center" wrapText="1"/>
      <protection locked="0"/>
    </xf>
    <xf numFmtId="0" fontId="11" fillId="0" borderId="5" xfId="2" applyFont="1" applyBorder="1" applyAlignment="1" applyProtection="1">
      <alignment horizontal="left" vertical="center" wrapText="1"/>
      <protection locked="0"/>
    </xf>
    <xf numFmtId="0" fontId="7" fillId="0" borderId="0" xfId="2" applyFont="1"/>
    <xf numFmtId="49" fontId="11" fillId="0" borderId="5" xfId="2" applyNumberFormat="1" applyFont="1" applyBorder="1" applyAlignment="1" applyProtection="1">
      <alignment vertical="top" wrapText="1"/>
      <protection locked="0"/>
    </xf>
    <xf numFmtId="0" fontId="7" fillId="0" borderId="12" xfId="2" applyFont="1" applyBorder="1"/>
    <xf numFmtId="0" fontId="11" fillId="0" borderId="5" xfId="2" applyFont="1" applyFill="1" applyBorder="1" applyAlignment="1" applyProtection="1">
      <alignment vertical="top" wrapText="1"/>
      <protection locked="0"/>
    </xf>
    <xf numFmtId="0" fontId="11" fillId="0" borderId="5" xfId="2" applyFont="1" applyFill="1" applyBorder="1" applyAlignment="1" applyProtection="1">
      <alignment horizontal="center" vertical="top" wrapText="1"/>
      <protection locked="0"/>
    </xf>
    <xf numFmtId="0" fontId="7" fillId="0" borderId="0" xfId="2" applyFont="1" applyAlignment="1">
      <alignment wrapText="1"/>
    </xf>
    <xf numFmtId="0" fontId="50" fillId="0" borderId="0" xfId="2" applyFont="1"/>
    <xf numFmtId="0" fontId="51" fillId="0" borderId="0" xfId="2" applyFont="1" applyAlignment="1">
      <alignment vertical="center" wrapText="1"/>
    </xf>
    <xf numFmtId="0" fontId="7" fillId="0" borderId="0" xfId="4" applyFont="1" applyBorder="1"/>
    <xf numFmtId="0" fontId="11" fillId="0" borderId="11" xfId="4" applyFont="1" applyBorder="1" applyAlignment="1">
      <alignment horizontal="center"/>
    </xf>
    <xf numFmtId="0" fontId="11" fillId="0" borderId="5" xfId="4" applyFont="1" applyBorder="1" applyAlignment="1">
      <alignment horizontal="center"/>
    </xf>
    <xf numFmtId="0" fontId="11" fillId="0" borderId="0" xfId="4" applyFont="1" applyBorder="1" applyAlignment="1">
      <alignment horizontal="center"/>
    </xf>
    <xf numFmtId="0" fontId="11" fillId="0" borderId="10" xfId="4" applyFont="1" applyBorder="1" applyAlignment="1">
      <alignment horizontal="center"/>
    </xf>
    <xf numFmtId="0" fontId="11" fillId="0" borderId="7" xfId="4" applyFont="1" applyBorder="1" applyAlignment="1">
      <alignment horizontal="center"/>
    </xf>
    <xf numFmtId="0" fontId="11" fillId="0" borderId="0" xfId="4" applyFont="1" applyAlignment="1">
      <alignment horizontal="center"/>
    </xf>
    <xf numFmtId="0" fontId="11" fillId="0" borderId="5" xfId="4" applyFont="1" applyBorder="1" applyAlignment="1"/>
    <xf numFmtId="0" fontId="11" fillId="0" borderId="9" xfId="4" applyFont="1" applyBorder="1" applyAlignment="1">
      <alignment horizontal="center"/>
    </xf>
    <xf numFmtId="0" fontId="11" fillId="0" borderId="8" xfId="4" applyFont="1" applyBorder="1" applyAlignment="1">
      <alignment horizontal="centerContinuous"/>
    </xf>
    <xf numFmtId="0" fontId="11" fillId="0" borderId="1" xfId="4" applyFont="1" applyBorder="1" applyAlignment="1">
      <alignment horizontal="centerContinuous"/>
    </xf>
    <xf numFmtId="0" fontId="11" fillId="0" borderId="7" xfId="4" applyFont="1" applyBorder="1" applyAlignment="1">
      <alignment horizontal="centerContinuous"/>
    </xf>
    <xf numFmtId="0" fontId="11" fillId="0" borderId="4" xfId="4" applyFont="1" applyBorder="1" applyAlignment="1"/>
    <xf numFmtId="0" fontId="11" fillId="0" borderId="3" xfId="4" applyFont="1" applyBorder="1" applyAlignment="1"/>
    <xf numFmtId="0" fontId="11" fillId="0" borderId="2" xfId="4" applyFont="1" applyBorder="1" applyAlignment="1"/>
    <xf numFmtId="0" fontId="11" fillId="0" borderId="2" xfId="4" applyFont="1" applyBorder="1" applyAlignment="1">
      <alignment horizontal="center"/>
    </xf>
    <xf numFmtId="0" fontId="11" fillId="0" borderId="9" xfId="4" applyFont="1" applyBorder="1" applyAlignment="1">
      <alignment horizontal="center" vertical="center" wrapText="1"/>
    </xf>
    <xf numFmtId="0" fontId="7" fillId="0" borderId="0" xfId="4" applyFont="1" applyBorder="1" applyAlignment="1">
      <alignment horizontal="centerContinuous"/>
    </xf>
    <xf numFmtId="0" fontId="7" fillId="0" borderId="0" xfId="4" applyFont="1" applyBorder="1" applyAlignment="1" applyProtection="1">
      <alignment horizontal="centerContinuous"/>
      <protection locked="0"/>
    </xf>
    <xf numFmtId="0" fontId="7" fillId="0" borderId="0" xfId="4" applyFont="1" applyBorder="1" applyAlignment="1">
      <alignment horizontal="center"/>
    </xf>
    <xf numFmtId="0" fontId="7" fillId="0" borderId="0" xfId="4" applyFont="1" applyAlignment="1"/>
    <xf numFmtId="0" fontId="7" fillId="0" borderId="1" xfId="4" applyFont="1" applyBorder="1" applyAlignment="1">
      <alignment horizontal="centerContinuous"/>
    </xf>
    <xf numFmtId="0" fontId="7" fillId="0" borderId="1" xfId="4" applyFont="1" applyBorder="1" applyAlignment="1" applyProtection="1">
      <alignment horizontal="centerContinuous"/>
      <protection locked="0"/>
    </xf>
    <xf numFmtId="0" fontId="7" fillId="0" borderId="1" xfId="4" applyFont="1" applyBorder="1" applyAlignment="1">
      <alignment horizontal="center"/>
    </xf>
    <xf numFmtId="0" fontId="7" fillId="0" borderId="1" xfId="4" applyFont="1" applyBorder="1"/>
    <xf numFmtId="0" fontId="12" fillId="0" borderId="1" xfId="4" applyFont="1" applyBorder="1" applyAlignment="1">
      <alignment horizontal="centerContinuous"/>
    </xf>
    <xf numFmtId="0" fontId="7" fillId="0" borderId="1" xfId="4" quotePrefix="1" applyFont="1" applyBorder="1" applyAlignment="1">
      <alignment horizontal="centerContinuous"/>
    </xf>
    <xf numFmtId="0" fontId="12" fillId="0" borderId="1" xfId="4" quotePrefix="1" applyFont="1" applyBorder="1" applyAlignment="1">
      <alignment horizontal="centerContinuous"/>
    </xf>
    <xf numFmtId="0" fontId="12" fillId="0" borderId="1" xfId="4" applyFont="1" applyBorder="1" applyAlignment="1">
      <alignment horizontal="center"/>
    </xf>
    <xf numFmtId="0" fontId="7" fillId="0" borderId="1" xfId="4" applyFont="1" applyBorder="1" applyAlignment="1" applyProtection="1">
      <alignment horizontal="center"/>
      <protection locked="0"/>
    </xf>
    <xf numFmtId="0" fontId="7" fillId="0" borderId="0" xfId="4" applyFont="1" applyAlignment="1">
      <alignment horizontal="right"/>
    </xf>
    <xf numFmtId="0" fontId="9" fillId="0" borderId="0" xfId="4" applyFont="1" applyAlignment="1">
      <alignment horizontal="center"/>
    </xf>
    <xf numFmtId="0" fontId="12" fillId="0" borderId="1" xfId="4" quotePrefix="1" applyFont="1" applyBorder="1" applyAlignment="1">
      <alignment horizontal="center"/>
    </xf>
    <xf numFmtId="0" fontId="27" fillId="0" borderId="0" xfId="4" applyFont="1" applyAlignment="1">
      <alignment horizontal="center"/>
    </xf>
    <xf numFmtId="0" fontId="25" fillId="0" borderId="0" xfId="4" applyFont="1" applyAlignment="1">
      <alignment horizontal="center"/>
    </xf>
    <xf numFmtId="0" fontId="25" fillId="0" borderId="0" xfId="4" applyFont="1"/>
    <xf numFmtId="0" fontId="9" fillId="0" borderId="0" xfId="4" applyFont="1"/>
    <xf numFmtId="49" fontId="11" fillId="0" borderId="12" xfId="2" applyNumberFormat="1" applyFont="1" applyBorder="1" applyAlignment="1" applyProtection="1">
      <alignment vertical="top" wrapText="1"/>
      <protection locked="0"/>
    </xf>
    <xf numFmtId="49" fontId="1" fillId="0" borderId="12" xfId="2" applyNumberFormat="1" applyBorder="1"/>
    <xf numFmtId="0" fontId="31" fillId="0" borderId="0" xfId="2" applyFont="1"/>
    <xf numFmtId="0" fontId="1" fillId="8" borderId="12" xfId="2" applyFill="1" applyBorder="1" applyAlignment="1">
      <alignment horizontal="center" vertical="center"/>
    </xf>
    <xf numFmtId="0" fontId="52" fillId="0" borderId="0" xfId="5"/>
    <xf numFmtId="0" fontId="52" fillId="0" borderId="0" xfId="5" applyAlignment="1">
      <alignment horizontal="center"/>
    </xf>
    <xf numFmtId="0" fontId="53" fillId="0" borderId="12" xfId="5" applyFont="1" applyBorder="1" applyAlignment="1">
      <alignment vertical="center"/>
    </xf>
    <xf numFmtId="0" fontId="54" fillId="0" borderId="12" xfId="5" applyFont="1" applyBorder="1" applyAlignment="1">
      <alignment horizontal="center" vertical="center"/>
    </xf>
    <xf numFmtId="0" fontId="53" fillId="0" borderId="12" xfId="5" applyFont="1" applyBorder="1" applyAlignment="1">
      <alignment horizontal="center" vertical="center"/>
    </xf>
    <xf numFmtId="0" fontId="53" fillId="0" borderId="12" xfId="5" applyFont="1" applyBorder="1" applyAlignment="1">
      <alignment vertical="center" wrapText="1"/>
    </xf>
    <xf numFmtId="0" fontId="53" fillId="0" borderId="12" xfId="5" applyFont="1" applyFill="1" applyBorder="1" applyAlignment="1">
      <alignment vertical="center" wrapText="1"/>
    </xf>
    <xf numFmtId="0" fontId="53" fillId="0" borderId="12" xfId="5" applyFont="1" applyBorder="1" applyAlignment="1">
      <alignment horizontal="center" vertical="center" wrapText="1"/>
    </xf>
    <xf numFmtId="0" fontId="53" fillId="0" borderId="12" xfId="5" applyFont="1" applyBorder="1" applyAlignment="1">
      <alignment horizontal="left" vertical="center" wrapText="1"/>
    </xf>
    <xf numFmtId="0" fontId="56" fillId="9" borderId="12" xfId="5" applyFont="1" applyFill="1" applyBorder="1" applyAlignment="1">
      <alignment horizontal="center" vertical="center" wrapText="1"/>
    </xf>
    <xf numFmtId="0" fontId="57" fillId="0" borderId="0" xfId="5" applyFont="1"/>
    <xf numFmtId="0" fontId="38" fillId="0" borderId="35" xfId="5" applyFont="1" applyBorder="1" applyAlignment="1">
      <alignment horizontal="center" vertical="center" wrapText="1"/>
    </xf>
    <xf numFmtId="0" fontId="38" fillId="0" borderId="67" xfId="5" applyFont="1" applyBorder="1" applyAlignment="1">
      <alignment horizontal="center" vertical="center" wrapText="1"/>
    </xf>
    <xf numFmtId="0" fontId="58" fillId="0" borderId="68" xfId="5" applyFont="1" applyBorder="1" applyAlignment="1">
      <alignment horizontal="center" vertical="top" wrapText="1"/>
    </xf>
    <xf numFmtId="0" fontId="38" fillId="0" borderId="69" xfId="5" applyFont="1" applyBorder="1" applyAlignment="1">
      <alignment horizontal="center" vertical="center" wrapText="1"/>
    </xf>
    <xf numFmtId="0" fontId="38" fillId="0" borderId="70" xfId="5" applyFont="1" applyBorder="1" applyAlignment="1">
      <alignment horizontal="center" vertical="center" wrapText="1"/>
    </xf>
    <xf numFmtId="0" fontId="38" fillId="0" borderId="70" xfId="5" applyFont="1" applyBorder="1" applyAlignment="1">
      <alignment horizontal="left" vertical="center" wrapText="1" indent="6"/>
    </xf>
    <xf numFmtId="0" fontId="38" fillId="0" borderId="70" xfId="5" applyFont="1" applyBorder="1" applyAlignment="1">
      <alignment horizontal="left" vertical="center" wrapText="1" indent="7"/>
    </xf>
    <xf numFmtId="0" fontId="59" fillId="0" borderId="71" xfId="5" applyFont="1" applyBorder="1" applyAlignment="1">
      <alignment horizontal="center" vertical="top" wrapText="1"/>
    </xf>
    <xf numFmtId="0" fontId="38" fillId="0" borderId="70" xfId="5" applyFont="1" applyBorder="1" applyAlignment="1">
      <alignment horizontal="left" vertical="center" wrapText="1" indent="8"/>
    </xf>
    <xf numFmtId="0" fontId="58" fillId="0" borderId="73" xfId="5" applyFont="1" applyBorder="1" applyAlignment="1">
      <alignment horizontal="center" vertical="top" wrapText="1"/>
    </xf>
    <xf numFmtId="0" fontId="38" fillId="0" borderId="0" xfId="5" applyFont="1"/>
    <xf numFmtId="0" fontId="38" fillId="0" borderId="0" xfId="5" applyFont="1" applyAlignment="1">
      <alignment horizontal="center"/>
    </xf>
    <xf numFmtId="0" fontId="38" fillId="0" borderId="0" xfId="5" applyFont="1" applyAlignment="1">
      <alignment horizontal="right"/>
    </xf>
    <xf numFmtId="0" fontId="58" fillId="0" borderId="0" xfId="5" applyFont="1"/>
    <xf numFmtId="3" fontId="38" fillId="0" borderId="0" xfId="5" applyNumberFormat="1" applyFont="1"/>
    <xf numFmtId="0" fontId="38" fillId="0" borderId="76" xfId="5" applyFont="1" applyBorder="1" applyAlignment="1">
      <alignment horizontal="center" vertical="center" wrapText="1"/>
    </xf>
    <xf numFmtId="0" fontId="60" fillId="0" borderId="77" xfId="5" applyFont="1" applyBorder="1" applyAlignment="1">
      <alignment horizontal="center" vertical="top" wrapText="1"/>
    </xf>
    <xf numFmtId="0" fontId="38" fillId="0" borderId="79" xfId="5" applyFont="1" applyBorder="1" applyAlignment="1">
      <alignment horizontal="center" vertical="center" wrapText="1"/>
    </xf>
    <xf numFmtId="0" fontId="59" fillId="0" borderId="78" xfId="5" applyFont="1" applyBorder="1" applyAlignment="1">
      <alignment horizontal="center" vertical="top" wrapText="1"/>
    </xf>
    <xf numFmtId="0" fontId="58" fillId="0" borderId="78" xfId="5" applyFont="1" applyBorder="1" applyAlignment="1">
      <alignment horizontal="center" vertical="top" wrapText="1"/>
    </xf>
    <xf numFmtId="0" fontId="54" fillId="0" borderId="78" xfId="5" applyFont="1" applyBorder="1" applyAlignment="1">
      <alignment horizontal="center" vertical="top" wrapText="1"/>
    </xf>
    <xf numFmtId="3" fontId="38" fillId="0" borderId="0" xfId="5" applyNumberFormat="1" applyFont="1" applyAlignment="1">
      <alignment horizontal="center"/>
    </xf>
    <xf numFmtId="0" fontId="60" fillId="0" borderId="78" xfId="5" applyFont="1" applyBorder="1" applyAlignment="1">
      <alignment horizontal="center" vertical="top" wrapText="1"/>
    </xf>
    <xf numFmtId="0" fontId="62" fillId="9" borderId="70" xfId="5" applyFont="1" applyFill="1" applyBorder="1" applyAlignment="1">
      <alignment horizontal="center" vertical="center" wrapText="1"/>
    </xf>
    <xf numFmtId="0" fontId="62" fillId="9" borderId="82" xfId="5" applyFont="1" applyFill="1" applyBorder="1" applyAlignment="1">
      <alignment horizontal="center" vertical="center" wrapText="1"/>
    </xf>
    <xf numFmtId="0" fontId="58" fillId="0" borderId="12" xfId="5" applyFont="1" applyBorder="1" applyAlignment="1">
      <alignment horizontal="center" vertical="center"/>
    </xf>
    <xf numFmtId="0" fontId="38" fillId="0" borderId="12" xfId="5" applyFont="1" applyFill="1" applyBorder="1" applyAlignment="1">
      <alignment horizontal="center" vertical="center" wrapText="1"/>
    </xf>
    <xf numFmtId="0" fontId="38" fillId="0" borderId="12" xfId="5" applyFont="1" applyBorder="1" applyAlignment="1">
      <alignment horizontal="center" vertical="center" wrapText="1"/>
    </xf>
    <xf numFmtId="0" fontId="58" fillId="0" borderId="12" xfId="5" applyFont="1" applyBorder="1" applyAlignment="1">
      <alignment horizontal="center" vertical="center" wrapText="1"/>
    </xf>
    <xf numFmtId="0" fontId="58" fillId="0" borderId="12" xfId="5" applyFont="1" applyBorder="1" applyAlignment="1">
      <alignment horizontal="center"/>
    </xf>
    <xf numFmtId="0" fontId="38" fillId="0" borderId="12" xfId="5" applyFont="1" applyFill="1" applyBorder="1" applyAlignment="1">
      <alignment horizontal="center" wrapText="1"/>
    </xf>
    <xf numFmtId="0" fontId="58" fillId="0" borderId="12" xfId="5" applyFont="1" applyBorder="1" applyAlignment="1">
      <alignment horizontal="center" wrapText="1"/>
    </xf>
    <xf numFmtId="0" fontId="38" fillId="0" borderId="12" xfId="5" applyFont="1" applyBorder="1" applyAlignment="1">
      <alignment horizontal="center" wrapText="1"/>
    </xf>
    <xf numFmtId="0" fontId="58" fillId="0" borderId="12" xfId="5" applyFont="1" applyFill="1" applyBorder="1" applyAlignment="1">
      <alignment horizontal="center" vertical="center" wrapText="1"/>
    </xf>
    <xf numFmtId="0" fontId="62" fillId="9" borderId="80" xfId="5" applyFont="1" applyFill="1" applyBorder="1" applyAlignment="1">
      <alignment horizontal="center" vertical="center" wrapText="1"/>
    </xf>
    <xf numFmtId="0" fontId="62" fillId="9" borderId="79" xfId="5" applyFont="1" applyFill="1" applyBorder="1" applyAlignment="1">
      <alignment horizontal="center" vertical="center" wrapText="1"/>
    </xf>
    <xf numFmtId="0" fontId="62" fillId="9" borderId="78" xfId="5" applyFont="1" applyFill="1" applyBorder="1" applyAlignment="1">
      <alignment horizontal="center" vertical="center" wrapText="1"/>
    </xf>
    <xf numFmtId="0" fontId="14" fillId="0" borderId="0" xfId="4" applyFont="1"/>
    <xf numFmtId="0" fontId="14" fillId="0" borderId="0" xfId="4" applyFont="1" applyAlignment="1">
      <alignment horizontal="center"/>
    </xf>
    <xf numFmtId="15" fontId="21" fillId="0" borderId="0" xfId="4" applyNumberFormat="1" applyFont="1"/>
    <xf numFmtId="0" fontId="28" fillId="0" borderId="0" xfId="4" applyFont="1"/>
    <xf numFmtId="0" fontId="14" fillId="0" borderId="0" xfId="4" applyFont="1" applyBorder="1" applyAlignment="1"/>
    <xf numFmtId="0" fontId="11" fillId="0" borderId="10" xfId="4" applyFont="1" applyBorder="1" applyAlignment="1" applyProtection="1">
      <alignment horizontal="center" vertical="top" wrapText="1"/>
      <protection locked="0"/>
    </xf>
    <xf numFmtId="0" fontId="11" fillId="0" borderId="7" xfId="4" applyFont="1" applyBorder="1" applyAlignment="1" applyProtection="1">
      <alignment horizontal="center" vertical="top" wrapText="1"/>
      <protection locked="0"/>
    </xf>
    <xf numFmtId="0" fontId="11" fillId="0" borderId="7" xfId="4" applyFont="1" applyBorder="1" applyAlignment="1" applyProtection="1">
      <alignment vertical="top" wrapText="1"/>
      <protection locked="0"/>
    </xf>
    <xf numFmtId="0" fontId="11" fillId="0" borderId="11" xfId="4" applyFont="1" applyBorder="1" applyAlignment="1" applyProtection="1">
      <alignment horizontal="center" vertical="top" wrapText="1"/>
      <protection locked="0"/>
    </xf>
    <xf numFmtId="0" fontId="11" fillId="0" borderId="5" xfId="4" applyFont="1" applyBorder="1" applyAlignment="1" applyProtection="1">
      <alignment horizontal="center" vertical="top" wrapText="1"/>
      <protection locked="0"/>
    </xf>
    <xf numFmtId="0" fontId="11" fillId="0" borderId="5" xfId="4" applyFont="1" applyBorder="1" applyAlignment="1" applyProtection="1">
      <alignment vertical="top" wrapText="1"/>
      <protection locked="0"/>
    </xf>
    <xf numFmtId="0" fontId="11" fillId="0" borderId="28" xfId="0" applyFont="1" applyBorder="1" applyAlignment="1">
      <alignment horizontal="center" vertical="center" wrapText="1"/>
    </xf>
    <xf numFmtId="14" fontId="7" fillId="0" borderId="1" xfId="0" applyNumberFormat="1" applyFont="1" applyBorder="1" applyAlignment="1">
      <alignment horizontal="centerContinuous"/>
    </xf>
    <xf numFmtId="0" fontId="11" fillId="0" borderId="7" xfId="0" applyFont="1" applyBorder="1" applyAlignment="1" applyProtection="1">
      <alignment horizontal="center"/>
      <protection locked="0"/>
    </xf>
    <xf numFmtId="0" fontId="7" fillId="0" borderId="0" xfId="0" applyFont="1" applyBorder="1" applyAlignment="1">
      <alignment horizontal="center"/>
    </xf>
    <xf numFmtId="0" fontId="64" fillId="0" borderId="0" xfId="0" applyFont="1"/>
    <xf numFmtId="0" fontId="66" fillId="0" borderId="0" xfId="0" applyFont="1"/>
    <xf numFmtId="0" fontId="68" fillId="0" borderId="0" xfId="0" applyFont="1"/>
    <xf numFmtId="0" fontId="31" fillId="0" borderId="0" xfId="0" applyFont="1"/>
    <xf numFmtId="0" fontId="31" fillId="0" borderId="0" xfId="0" applyFont="1" applyBorder="1" applyAlignment="1">
      <alignment vertical="center"/>
    </xf>
    <xf numFmtId="0" fontId="31" fillId="10" borderId="5" xfId="0" applyFont="1" applyFill="1" applyBorder="1"/>
    <xf numFmtId="0" fontId="31" fillId="10" borderId="0" xfId="0" applyFont="1" applyFill="1" applyBorder="1"/>
    <xf numFmtId="0" fontId="31" fillId="10" borderId="66" xfId="0" applyFont="1" applyFill="1" applyBorder="1"/>
    <xf numFmtId="0" fontId="31" fillId="10" borderId="6" xfId="0" applyFont="1" applyFill="1" applyBorder="1"/>
    <xf numFmtId="0" fontId="63" fillId="10" borderId="0" xfId="0" applyFont="1" applyFill="1" applyBorder="1" applyAlignment="1">
      <alignment vertical="top"/>
    </xf>
    <xf numFmtId="0" fontId="31" fillId="10" borderId="0" xfId="0" applyFont="1" applyFill="1" applyBorder="1" applyAlignment="1">
      <alignment vertical="center"/>
    </xf>
    <xf numFmtId="0" fontId="33" fillId="10" borderId="0" xfId="0" applyFont="1" applyFill="1" applyBorder="1" applyAlignment="1">
      <alignment vertical="top"/>
    </xf>
    <xf numFmtId="0" fontId="39" fillId="10" borderId="0" xfId="0" applyFont="1" applyFill="1" applyBorder="1"/>
    <xf numFmtId="0" fontId="33" fillId="10" borderId="0" xfId="0" applyFont="1" applyFill="1" applyBorder="1"/>
    <xf numFmtId="0" fontId="33" fillId="10" borderId="66" xfId="0" applyFont="1" applyFill="1" applyBorder="1"/>
    <xf numFmtId="0" fontId="31" fillId="10" borderId="7" xfId="0" applyFont="1" applyFill="1" applyBorder="1"/>
    <xf numFmtId="0" fontId="31" fillId="10" borderId="1" xfId="0" applyFont="1" applyFill="1" applyBorder="1"/>
    <xf numFmtId="0" fontId="31" fillId="10" borderId="8" xfId="0" applyFont="1" applyFill="1" applyBorder="1"/>
    <xf numFmtId="0" fontId="31" fillId="10" borderId="0" xfId="0" applyFont="1" applyFill="1"/>
    <xf numFmtId="0" fontId="31" fillId="10" borderId="0" xfId="4" applyFill="1"/>
    <xf numFmtId="0" fontId="31" fillId="10" borderId="18" xfId="0" applyFont="1" applyFill="1" applyBorder="1"/>
    <xf numFmtId="0" fontId="31" fillId="10" borderId="25" xfId="0" applyFont="1" applyFill="1" applyBorder="1"/>
    <xf numFmtId="0" fontId="31" fillId="10" borderId="19" xfId="0" applyFont="1" applyFill="1" applyBorder="1"/>
    <xf numFmtId="0" fontId="31" fillId="10" borderId="27" xfId="0" applyFont="1" applyFill="1" applyBorder="1"/>
    <xf numFmtId="0" fontId="31" fillId="10" borderId="31" xfId="0" applyFont="1" applyFill="1" applyBorder="1"/>
    <xf numFmtId="0" fontId="31" fillId="10" borderId="26" xfId="0" applyFont="1" applyFill="1" applyBorder="1"/>
    <xf numFmtId="0" fontId="31" fillId="10" borderId="35" xfId="0" applyFont="1" applyFill="1" applyBorder="1"/>
    <xf numFmtId="0" fontId="9" fillId="0" borderId="0" xfId="0" applyFont="1" applyBorder="1" applyAlignment="1">
      <alignment horizontal="center"/>
    </xf>
    <xf numFmtId="0" fontId="7" fillId="0" borderId="0" xfId="0" applyFont="1" applyBorder="1" applyAlignment="1">
      <alignment horizontal="center"/>
    </xf>
    <xf numFmtId="0" fontId="7" fillId="0" borderId="13" xfId="0" quotePrefix="1" applyFont="1" applyBorder="1" applyAlignment="1">
      <alignment horizontal="left" wrapText="1"/>
    </xf>
    <xf numFmtId="0" fontId="0" fillId="0" borderId="14" xfId="0" applyBorder="1" applyAlignment="1">
      <alignment wrapText="1"/>
    </xf>
    <xf numFmtId="0" fontId="0" fillId="0" borderId="17" xfId="0" applyBorder="1" applyAlignment="1">
      <alignment wrapText="1"/>
    </xf>
    <xf numFmtId="0" fontId="19" fillId="0" borderId="31" xfId="0" applyFont="1" applyBorder="1" applyAlignment="1">
      <alignment horizontal="left" vertical="center" wrapText="1"/>
    </xf>
    <xf numFmtId="0" fontId="7" fillId="0" borderId="26" xfId="0" applyFont="1" applyBorder="1" applyAlignment="1">
      <alignment horizontal="left" vertical="center" wrapText="1"/>
    </xf>
    <xf numFmtId="0" fontId="7" fillId="0" borderId="35" xfId="0" applyFont="1" applyBorder="1" applyAlignment="1">
      <alignment horizontal="left" vertical="center" wrapText="1"/>
    </xf>
    <xf numFmtId="0" fontId="39" fillId="10" borderId="3" xfId="0" applyFont="1" applyFill="1" applyBorder="1"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0" xfId="4" applyFont="1" applyBorder="1" applyAlignment="1">
      <alignment horizontal="center" vertical="center"/>
    </xf>
    <xf numFmtId="0" fontId="2" fillId="0" borderId="6" xfId="4" applyFont="1" applyBorder="1" applyAlignment="1">
      <alignment horizontal="center" vertical="center"/>
    </xf>
    <xf numFmtId="0" fontId="39" fillId="10" borderId="0" xfId="0" applyFont="1" applyFill="1" applyBorder="1" applyAlignment="1">
      <alignment horizontal="center"/>
    </xf>
    <xf numFmtId="0" fontId="33" fillId="10" borderId="0" xfId="0" applyFont="1" applyFill="1" applyBorder="1" applyAlignment="1">
      <alignment vertical="top" wrapText="1"/>
    </xf>
    <xf numFmtId="0" fontId="33" fillId="10" borderId="0" xfId="0" applyFont="1" applyFill="1" applyBorder="1" applyAlignment="1">
      <alignment wrapText="1"/>
    </xf>
    <xf numFmtId="0" fontId="31" fillId="10" borderId="0" xfId="0" applyFont="1" applyFill="1" applyBorder="1" applyAlignment="1">
      <alignment horizontal="center"/>
    </xf>
    <xf numFmtId="0" fontId="2" fillId="0" borderId="13" xfId="4" applyFont="1" applyBorder="1" applyAlignment="1">
      <alignment horizontal="center" vertical="center"/>
    </xf>
    <xf numFmtId="0" fontId="2" fillId="0" borderId="14" xfId="4" applyFont="1" applyBorder="1" applyAlignment="1">
      <alignment horizontal="center" vertical="center"/>
    </xf>
    <xf numFmtId="0" fontId="2" fillId="0" borderId="17" xfId="4" applyFont="1" applyBorder="1" applyAlignment="1">
      <alignment horizontal="center" vertical="center"/>
    </xf>
    <xf numFmtId="0" fontId="2" fillId="0" borderId="18" xfId="4" applyFont="1" applyBorder="1" applyAlignment="1">
      <alignment horizontal="center" vertical="center"/>
    </xf>
    <xf numFmtId="0" fontId="2" fillId="0" borderId="25" xfId="4" applyFont="1" applyBorder="1" applyAlignment="1">
      <alignment horizontal="center" vertical="center"/>
    </xf>
    <xf numFmtId="0" fontId="12" fillId="0" borderId="0" xfId="0" applyFont="1" applyBorder="1" applyAlignment="1">
      <alignment horizontal="center"/>
    </xf>
    <xf numFmtId="0" fontId="12" fillId="0" borderId="12" xfId="0" applyFont="1" applyBorder="1" applyAlignment="1">
      <alignment horizontal="center"/>
    </xf>
    <xf numFmtId="0" fontId="65" fillId="0" borderId="0" xfId="0" applyFont="1" applyAlignment="1">
      <alignment horizontal="center" vertical="center"/>
    </xf>
    <xf numFmtId="0" fontId="11" fillId="0" borderId="2" xfId="0" quotePrefix="1" applyFont="1" applyBorder="1" applyAlignment="1">
      <alignment horizontal="left"/>
    </xf>
    <xf numFmtId="0" fontId="11" fillId="0" borderId="3" xfId="0" quotePrefix="1" applyFont="1" applyBorder="1" applyAlignment="1">
      <alignment horizontal="left"/>
    </xf>
    <xf numFmtId="0" fontId="11" fillId="0" borderId="7" xfId="0" quotePrefix="1" applyFont="1" applyBorder="1" applyAlignment="1">
      <alignment horizontal="left"/>
    </xf>
    <xf numFmtId="0" fontId="11" fillId="0" borderId="1" xfId="0" quotePrefix="1" applyFont="1" applyBorder="1" applyAlignment="1">
      <alignment horizontal="left"/>
    </xf>
    <xf numFmtId="14" fontId="11" fillId="0" borderId="1" xfId="0" applyNumberFormat="1" applyFont="1" applyBorder="1" applyAlignment="1" applyProtection="1">
      <alignment horizontal="right"/>
      <protection locked="0"/>
    </xf>
    <xf numFmtId="14" fontId="11" fillId="0" borderId="8" xfId="0" applyNumberFormat="1" applyFont="1" applyBorder="1" applyAlignment="1" applyProtection="1">
      <alignment horizontal="right"/>
      <protection locked="0"/>
    </xf>
    <xf numFmtId="0" fontId="11" fillId="0" borderId="2" xfId="0" quotePrefix="1"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7"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2" fillId="0" borderId="0" xfId="0" quotePrefix="1" applyFont="1" applyAlignment="1" applyProtection="1">
      <alignment horizontal="left"/>
      <protection locked="0"/>
    </xf>
    <xf numFmtId="0" fontId="12" fillId="0" borderId="6" xfId="0" quotePrefix="1" applyFont="1" applyBorder="1" applyAlignment="1" applyProtection="1">
      <alignment horizontal="left"/>
      <protection locked="0"/>
    </xf>
    <xf numFmtId="0" fontId="7" fillId="0" borderId="1" xfId="0" applyFont="1" applyBorder="1" applyAlignment="1">
      <alignment horizontal="left" vertical="top"/>
    </xf>
    <xf numFmtId="0" fontId="7" fillId="0" borderId="8" xfId="0" applyFont="1" applyBorder="1" applyAlignment="1">
      <alignment horizontal="left" vertical="top"/>
    </xf>
    <xf numFmtId="0" fontId="11" fillId="0" borderId="7" xfId="0" applyFont="1" applyBorder="1" applyAlignment="1">
      <alignment horizontal="right" vertical="top"/>
    </xf>
    <xf numFmtId="0" fontId="11" fillId="0" borderId="1" xfId="0" applyFont="1" applyBorder="1" applyAlignment="1">
      <alignment horizontal="right" vertical="top"/>
    </xf>
    <xf numFmtId="0" fontId="11" fillId="0" borderId="5" xfId="0" applyFont="1" applyBorder="1" applyAlignment="1">
      <alignment horizontal="right" vertical="top"/>
    </xf>
    <xf numFmtId="0" fontId="11" fillId="0" borderId="0" xfId="0" applyFont="1" applyBorder="1" applyAlignment="1">
      <alignment horizontal="right" vertical="top"/>
    </xf>
    <xf numFmtId="0" fontId="11" fillId="0" borderId="2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9" xfId="0" quotePrefix="1" applyFont="1" applyBorder="1" applyAlignment="1">
      <alignment horizontal="center" vertical="center" wrapText="1"/>
    </xf>
    <xf numFmtId="0" fontId="11" fillId="0" borderId="43" xfId="0" quotePrefix="1" applyFont="1" applyBorder="1" applyAlignment="1">
      <alignment horizontal="center" vertical="center" wrapText="1"/>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28" xfId="0" applyFont="1" applyBorder="1" applyAlignment="1">
      <alignment horizontal="left"/>
    </xf>
    <xf numFmtId="0" fontId="7" fillId="0" borderId="29" xfId="0" applyFont="1" applyBorder="1" applyAlignment="1">
      <alignment horizontal="left"/>
    </xf>
    <xf numFmtId="0" fontId="8" fillId="0" borderId="3" xfId="0" applyFont="1" applyBorder="1" applyAlignment="1">
      <alignment horizontal="center"/>
    </xf>
    <xf numFmtId="0" fontId="8" fillId="0" borderId="4" xfId="0" applyFont="1" applyBorder="1" applyAlignment="1">
      <alignment horizontal="center"/>
    </xf>
    <xf numFmtId="0" fontId="12" fillId="0" borderId="1" xfId="0" applyFont="1" applyBorder="1" applyAlignment="1">
      <alignment horizontal="center"/>
    </xf>
    <xf numFmtId="0" fontId="12" fillId="0" borderId="8" xfId="0" applyFont="1" applyBorder="1" applyAlignment="1">
      <alignment horizontal="center"/>
    </xf>
    <xf numFmtId="0" fontId="11" fillId="0" borderId="83" xfId="0" applyFont="1" applyBorder="1" applyAlignment="1" applyProtection="1">
      <alignment horizontal="center"/>
      <protection locked="0"/>
    </xf>
    <xf numFmtId="0" fontId="11" fillId="0" borderId="46" xfId="0" applyFont="1" applyBorder="1" applyAlignment="1" applyProtection="1">
      <alignment horizontal="center"/>
      <protection locked="0"/>
    </xf>
    <xf numFmtId="0" fontId="11" fillId="0" borderId="12" xfId="0" applyFont="1" applyBorder="1" applyAlignment="1">
      <alignment horizontal="center" vertical="center" wrapText="1"/>
    </xf>
    <xf numFmtId="0" fontId="18" fillId="0" borderId="28" xfId="0" applyFont="1" applyBorder="1" applyAlignment="1" applyProtection="1">
      <alignment horizontal="center"/>
      <protection locked="0"/>
    </xf>
    <xf numFmtId="0" fontId="18" fillId="0" borderId="30" xfId="0" applyFont="1" applyBorder="1" applyAlignment="1" applyProtection="1">
      <alignment horizontal="center"/>
      <protection locked="0"/>
    </xf>
    <xf numFmtId="14" fontId="18" fillId="0" borderId="28" xfId="0" applyNumberFormat="1" applyFont="1" applyBorder="1" applyAlignment="1" applyProtection="1">
      <alignment horizontal="center"/>
      <protection locked="0"/>
    </xf>
    <xf numFmtId="14" fontId="18" fillId="0" borderId="30" xfId="0" applyNumberFormat="1" applyFont="1" applyBorder="1" applyAlignment="1" applyProtection="1">
      <alignment horizontal="center"/>
      <protection locked="0"/>
    </xf>
    <xf numFmtId="0" fontId="18" fillId="0" borderId="28" xfId="0" applyFont="1" applyBorder="1" applyAlignment="1" applyProtection="1">
      <alignment horizontal="left"/>
      <protection locked="0"/>
    </xf>
    <xf numFmtId="0" fontId="18" fillId="0" borderId="29" xfId="0" applyFont="1" applyBorder="1" applyAlignment="1" applyProtection="1">
      <alignment horizontal="left"/>
      <protection locked="0"/>
    </xf>
    <xf numFmtId="0" fontId="18" fillId="0" borderId="30"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0"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2" fillId="0" borderId="3"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11" fillId="0" borderId="5" xfId="0" applyFont="1" applyBorder="1" applyAlignment="1">
      <alignment horizontal="left"/>
    </xf>
    <xf numFmtId="0" fontId="11" fillId="0" borderId="0" xfId="0" applyFont="1" applyBorder="1" applyAlignment="1">
      <alignment horizontal="left"/>
    </xf>
    <xf numFmtId="0" fontId="12" fillId="0" borderId="0" xfId="0" applyFont="1" applyAlignment="1" applyProtection="1">
      <alignment horizontal="left"/>
      <protection locked="0"/>
    </xf>
    <xf numFmtId="0" fontId="12" fillId="0" borderId="6" xfId="0" applyFont="1" applyBorder="1" applyAlignment="1" applyProtection="1">
      <alignment horizontal="left"/>
      <protection locked="0"/>
    </xf>
    <xf numFmtId="0" fontId="11" fillId="0" borderId="6" xfId="0" applyFont="1" applyBorder="1" applyAlignment="1">
      <alignment horizontal="left"/>
    </xf>
    <xf numFmtId="0" fontId="11" fillId="0" borderId="28" xfId="0" quotePrefix="1" applyFont="1" applyBorder="1" applyAlignment="1">
      <alignment horizontal="center" vertical="center" wrapText="1"/>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1" fillId="0" borderId="28" xfId="0" quotePrefix="1" applyFont="1" applyBorder="1" applyAlignment="1">
      <alignment horizontal="left"/>
    </xf>
    <xf numFmtId="0" fontId="11" fillId="0" borderId="29" xfId="0" quotePrefix="1" applyFont="1" applyBorder="1" applyAlignment="1">
      <alignment horizontal="left"/>
    </xf>
    <xf numFmtId="0" fontId="11" fillId="0" borderId="30" xfId="0" quotePrefix="1" applyFont="1" applyBorder="1" applyAlignment="1">
      <alignment horizontal="left"/>
    </xf>
    <xf numFmtId="0" fontId="11" fillId="0" borderId="29" xfId="0" quotePrefix="1" applyFont="1" applyBorder="1" applyAlignment="1">
      <alignment horizontal="center" vertical="center" wrapText="1"/>
    </xf>
    <xf numFmtId="0" fontId="11" fillId="0" borderId="30" xfId="0" quotePrefix="1" applyFont="1" applyBorder="1" applyAlignment="1">
      <alignment horizontal="center" vertical="center" wrapText="1"/>
    </xf>
    <xf numFmtId="0" fontId="15" fillId="0" borderId="28" xfId="0" applyFont="1" applyBorder="1" applyAlignment="1" applyProtection="1">
      <alignment horizontal="left"/>
      <protection locked="0"/>
    </xf>
    <xf numFmtId="0" fontId="15" fillId="0" borderId="29" xfId="0" applyFont="1" applyBorder="1" applyAlignment="1" applyProtection="1">
      <alignment horizontal="left"/>
      <protection locked="0"/>
    </xf>
    <xf numFmtId="0" fontId="15" fillId="0" borderId="30" xfId="0" applyFont="1" applyBorder="1" applyAlignment="1" applyProtection="1">
      <alignment horizontal="left"/>
      <protection locked="0"/>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12" fillId="0" borderId="1" xfId="0" applyFont="1" applyBorder="1" applyAlignment="1" applyProtection="1">
      <alignment horizontal="left"/>
      <protection locked="0"/>
    </xf>
    <xf numFmtId="0" fontId="12" fillId="0" borderId="8" xfId="0" applyFont="1" applyBorder="1" applyAlignment="1" applyProtection="1">
      <alignment horizontal="left"/>
      <protection locked="0"/>
    </xf>
    <xf numFmtId="0" fontId="7" fillId="0" borderId="1" xfId="0" applyFont="1" applyBorder="1" applyAlignment="1">
      <alignment horizontal="left"/>
    </xf>
    <xf numFmtId="0" fontId="7" fillId="0" borderId="8" xfId="0" applyFont="1" applyBorder="1" applyAlignment="1">
      <alignment horizontal="left"/>
    </xf>
    <xf numFmtId="0" fontId="11" fillId="0" borderId="29" xfId="0" applyFont="1" applyBorder="1" applyAlignment="1">
      <alignment horizontal="center" vertical="center" wrapText="1"/>
    </xf>
    <xf numFmtId="14" fontId="13" fillId="0" borderId="1" xfId="0" applyNumberFormat="1" applyFont="1" applyBorder="1" applyAlignment="1" applyProtection="1">
      <alignment horizontal="right"/>
      <protection locked="0"/>
    </xf>
    <xf numFmtId="0" fontId="13" fillId="0" borderId="1" xfId="0" applyFont="1" applyBorder="1" applyAlignment="1" applyProtection="1">
      <alignment horizontal="right"/>
      <protection locked="0"/>
    </xf>
    <xf numFmtId="0" fontId="13" fillId="0" borderId="8" xfId="0" applyFont="1" applyBorder="1" applyAlignment="1" applyProtection="1">
      <alignment horizontal="right"/>
      <protection locked="0"/>
    </xf>
    <xf numFmtId="0" fontId="22" fillId="0" borderId="0" xfId="0" applyFont="1" applyAlignment="1"/>
    <xf numFmtId="0" fontId="30" fillId="0" borderId="0" xfId="0" applyFont="1" applyAlignment="1">
      <alignment horizontal="center" vertical="center"/>
    </xf>
    <xf numFmtId="0" fontId="26" fillId="0" borderId="7" xfId="0" applyFont="1" applyBorder="1" applyAlignment="1" applyProtection="1">
      <protection locked="0"/>
    </xf>
    <xf numFmtId="0" fontId="7" fillId="0" borderId="1" xfId="0" applyFont="1" applyBorder="1" applyAlignment="1"/>
    <xf numFmtId="0" fontId="7" fillId="0" borderId="8" xfId="0" applyFont="1" applyBorder="1" applyAlignment="1"/>
    <xf numFmtId="0" fontId="67" fillId="0" borderId="0" xfId="0" applyFont="1" applyAlignment="1">
      <alignment horizontal="center" vertical="center"/>
    </xf>
    <xf numFmtId="0" fontId="26" fillId="0" borderId="7" xfId="0" applyFont="1" applyBorder="1" applyAlignment="1">
      <alignment horizontal="left"/>
    </xf>
    <xf numFmtId="0" fontId="26" fillId="0" borderId="1" xfId="0" applyFont="1" applyBorder="1" applyAlignment="1">
      <alignment horizontal="left"/>
    </xf>
    <xf numFmtId="0" fontId="26" fillId="0" borderId="8" xfId="0" applyFont="1" applyBorder="1" applyAlignment="1">
      <alignment horizontal="left"/>
    </xf>
    <xf numFmtId="0" fontId="26" fillId="0" borderId="1" xfId="0" applyFont="1" applyBorder="1" applyAlignment="1"/>
    <xf numFmtId="0" fontId="26" fillId="0" borderId="8" xfId="0" applyFont="1" applyBorder="1" applyAlignment="1"/>
    <xf numFmtId="0" fontId="29" fillId="0" borderId="3" xfId="0" applyFont="1" applyBorder="1" applyAlignment="1"/>
    <xf numFmtId="0" fontId="26" fillId="0" borderId="3" xfId="0" applyFont="1" applyBorder="1" applyAlignment="1"/>
    <xf numFmtId="0" fontId="26" fillId="0" borderId="4" xfId="0" applyFont="1" applyBorder="1" applyAlignment="1"/>
    <xf numFmtId="14" fontId="26" fillId="0" borderId="7" xfId="0" applyNumberFormat="1" applyFont="1" applyBorder="1" applyAlignment="1" applyProtection="1">
      <protection locked="0"/>
    </xf>
    <xf numFmtId="0" fontId="26" fillId="0" borderId="7" xfId="0" applyFont="1" applyBorder="1" applyAlignment="1"/>
    <xf numFmtId="0" fontId="26" fillId="0" borderId="1" xfId="0" applyFont="1" applyBorder="1" applyAlignment="1">
      <alignment horizontal="center"/>
    </xf>
    <xf numFmtId="0" fontId="26" fillId="0" borderId="8" xfId="0" applyFont="1" applyBorder="1" applyAlignment="1">
      <alignment horizontal="center"/>
    </xf>
    <xf numFmtId="0" fontId="22" fillId="0" borderId="1" xfId="0" applyFont="1" applyBorder="1" applyAlignment="1">
      <alignment horizontal="center"/>
    </xf>
    <xf numFmtId="15" fontId="14" fillId="0" borderId="3" xfId="0" applyNumberFormat="1" applyFont="1" applyBorder="1" applyAlignment="1">
      <alignment horizontal="center"/>
    </xf>
    <xf numFmtId="0" fontId="14" fillId="0" borderId="3" xfId="0" applyFont="1" applyBorder="1" applyAlignment="1">
      <alignment horizontal="center"/>
    </xf>
    <xf numFmtId="0" fontId="12" fillId="0" borderId="1" xfId="0" applyFont="1" applyBorder="1" applyAlignment="1">
      <alignment horizontal="left"/>
    </xf>
    <xf numFmtId="0" fontId="12" fillId="0" borderId="8" xfId="0" applyFont="1" applyBorder="1" applyAlignment="1">
      <alignment horizontal="left"/>
    </xf>
    <xf numFmtId="0" fontId="11" fillId="0" borderId="2" xfId="0" applyFont="1" applyBorder="1" applyAlignment="1">
      <alignment horizontal="left"/>
    </xf>
    <xf numFmtId="0" fontId="7" fillId="0" borderId="3" xfId="0" applyFont="1" applyBorder="1" applyAlignment="1">
      <alignment horizontal="left"/>
    </xf>
    <xf numFmtId="0" fontId="7" fillId="0" borderId="28" xfId="0" applyFont="1" applyBorder="1" applyAlignment="1" applyProtection="1">
      <alignment horizontal="left"/>
      <protection locked="0"/>
    </xf>
    <xf numFmtId="0" fontId="7" fillId="0" borderId="29" xfId="0" applyFont="1" applyBorder="1" applyAlignment="1" applyProtection="1">
      <alignment horizontal="left"/>
      <protection locked="0"/>
    </xf>
    <xf numFmtId="0" fontId="7" fillId="0" borderId="30" xfId="0" applyFont="1" applyBorder="1" applyAlignment="1" applyProtection="1">
      <alignment horizontal="left"/>
      <protection locked="0"/>
    </xf>
    <xf numFmtId="0" fontId="7" fillId="0" borderId="36" xfId="0" applyFont="1" applyBorder="1" applyAlignment="1" applyProtection="1">
      <alignment horizontal="left"/>
      <protection locked="0"/>
    </xf>
    <xf numFmtId="0" fontId="14" fillId="0" borderId="3" xfId="0" applyFont="1" applyBorder="1" applyAlignment="1">
      <alignment horizontal="left"/>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33" xfId="0" applyFont="1" applyBorder="1" applyAlignment="1">
      <alignment horizontal="left" vertical="top"/>
    </xf>
    <xf numFmtId="0" fontId="11" fillId="0" borderId="35" xfId="0" applyFont="1" applyBorder="1" applyAlignment="1">
      <alignment horizontal="left" vertical="top"/>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8" xfId="0" applyFont="1" applyBorder="1" applyAlignment="1" applyProtection="1">
      <alignment horizontal="left"/>
      <protection locked="0"/>
    </xf>
    <xf numFmtId="0" fontId="11" fillId="0" borderId="2" xfId="0" applyFont="1" applyBorder="1" applyAlignment="1">
      <alignment horizontal="left" vertical="top"/>
    </xf>
    <xf numFmtId="0" fontId="11" fillId="0" borderId="41" xfId="0" applyFont="1" applyBorder="1" applyAlignment="1">
      <alignment horizontal="left" vertical="top"/>
    </xf>
    <xf numFmtId="0" fontId="11" fillId="0" borderId="27" xfId="0" applyFont="1" applyBorder="1" applyAlignment="1">
      <alignment horizontal="left" vertical="top"/>
    </xf>
    <xf numFmtId="0" fontId="7" fillId="0" borderId="14" xfId="0" applyFont="1" applyBorder="1" applyAlignment="1" applyProtection="1">
      <alignment horizontal="left"/>
      <protection locked="0"/>
    </xf>
    <xf numFmtId="0" fontId="7" fillId="0" borderId="15" xfId="0" applyFont="1" applyBorder="1" applyAlignment="1" applyProtection="1">
      <alignment horizontal="left"/>
      <protection locked="0"/>
    </xf>
    <xf numFmtId="0" fontId="7" fillId="0" borderId="26" xfId="0" applyFont="1" applyBorder="1" applyAlignment="1" applyProtection="1">
      <alignment horizontal="left"/>
      <protection locked="0"/>
    </xf>
    <xf numFmtId="0" fontId="7" fillId="0" borderId="32"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0" borderId="41" xfId="0" applyFont="1" applyBorder="1" applyAlignment="1" applyProtection="1">
      <alignment horizontal="left"/>
      <protection locked="0"/>
    </xf>
    <xf numFmtId="0" fontId="7" fillId="0" borderId="27" xfId="0" applyFont="1" applyBorder="1" applyAlignment="1" applyProtection="1">
      <alignment horizontal="left"/>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1" xfId="0" applyFont="1" applyBorder="1" applyAlignment="1" applyProtection="1">
      <alignment horizontal="center"/>
      <protection locked="0"/>
    </xf>
    <xf numFmtId="0" fontId="7" fillId="0" borderId="33"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7" fillId="0" borderId="35" xfId="0" applyFont="1" applyBorder="1" applyAlignment="1" applyProtection="1">
      <alignment horizontal="center"/>
      <protection locked="0"/>
    </xf>
    <xf numFmtId="0" fontId="11" fillId="0" borderId="5" xfId="0" quotePrefix="1" applyFont="1" applyBorder="1" applyAlignment="1">
      <alignment horizontal="left" vertical="top"/>
    </xf>
    <xf numFmtId="0" fontId="11" fillId="0" borderId="0" xfId="0" applyFont="1" applyBorder="1" applyAlignment="1">
      <alignment horizontal="left" vertical="top"/>
    </xf>
    <xf numFmtId="0" fontId="11" fillId="0" borderId="6" xfId="0" applyFont="1" applyBorder="1" applyAlignment="1">
      <alignment horizontal="left" vertical="top"/>
    </xf>
    <xf numFmtId="0" fontId="11" fillId="0" borderId="5" xfId="0" applyFont="1" applyBorder="1" applyAlignment="1">
      <alignment horizontal="left" vertical="top"/>
    </xf>
    <xf numFmtId="15" fontId="14" fillId="0" borderId="14" xfId="0" applyNumberFormat="1" applyFont="1" applyBorder="1" applyAlignment="1">
      <alignment horizontal="right"/>
    </xf>
    <xf numFmtId="0" fontId="14" fillId="0" borderId="14" xfId="0" applyFont="1" applyBorder="1" applyAlignment="1">
      <alignment horizontal="right"/>
    </xf>
    <xf numFmtId="49" fontId="32" fillId="0" borderId="49" xfId="2" applyNumberFormat="1" applyFont="1" applyBorder="1" applyAlignment="1">
      <alignment horizontal="center" vertical="center"/>
    </xf>
    <xf numFmtId="49" fontId="32" fillId="0" borderId="48" xfId="2" applyNumberFormat="1" applyFont="1" applyBorder="1" applyAlignment="1">
      <alignment horizontal="center" vertical="center"/>
    </xf>
    <xf numFmtId="49" fontId="32" fillId="0" borderId="45" xfId="2" applyNumberFormat="1" applyFont="1" applyBorder="1" applyAlignment="1">
      <alignment horizontal="center" vertical="center"/>
    </xf>
    <xf numFmtId="49" fontId="32" fillId="0" borderId="44" xfId="2" applyNumberFormat="1" applyFont="1" applyBorder="1" applyAlignment="1">
      <alignment horizontal="center" vertical="center"/>
    </xf>
    <xf numFmtId="49" fontId="32" fillId="0" borderId="47" xfId="2" applyNumberFormat="1" applyFont="1" applyBorder="1" applyAlignment="1">
      <alignment horizontal="center" vertical="center"/>
    </xf>
    <xf numFmtId="49" fontId="32" fillId="0" borderId="5" xfId="2" applyNumberFormat="1" applyFont="1" applyBorder="1" applyAlignment="1">
      <alignment horizontal="center" vertical="center"/>
    </xf>
    <xf numFmtId="49" fontId="32" fillId="0" borderId="50" xfId="2" applyNumberFormat="1" applyFont="1" applyBorder="1" applyAlignment="1">
      <alignment horizontal="center" vertical="center"/>
    </xf>
    <xf numFmtId="49" fontId="32" fillId="0" borderId="51" xfId="2" applyNumberFormat="1" applyFont="1" applyBorder="1" applyAlignment="1">
      <alignment horizontal="center" vertical="center"/>
    </xf>
    <xf numFmtId="49" fontId="32" fillId="0" borderId="0" xfId="2" applyNumberFormat="1" applyFont="1" applyBorder="1" applyAlignment="1">
      <alignment horizontal="center" vertical="center"/>
    </xf>
    <xf numFmtId="49" fontId="32" fillId="0" borderId="6" xfId="2" applyNumberFormat="1" applyFont="1" applyBorder="1" applyAlignment="1">
      <alignment horizontal="center" vertical="center"/>
    </xf>
    <xf numFmtId="49" fontId="37" fillId="0" borderId="62" xfId="2" applyNumberFormat="1" applyFont="1" applyBorder="1" applyAlignment="1">
      <alignment horizontal="center" vertical="center"/>
    </xf>
    <xf numFmtId="49" fontId="37" fillId="0" borderId="61" xfId="2" applyNumberFormat="1" applyFont="1" applyBorder="1" applyAlignment="1">
      <alignment horizontal="center" vertical="center"/>
    </xf>
    <xf numFmtId="49" fontId="37" fillId="0" borderId="60" xfId="2" applyNumberFormat="1" applyFont="1" applyBorder="1" applyAlignment="1">
      <alignment horizontal="center" vertical="center"/>
    </xf>
    <xf numFmtId="49" fontId="37" fillId="0" borderId="51" xfId="2" applyNumberFormat="1" applyFont="1" applyBorder="1" applyAlignment="1">
      <alignment horizontal="center" vertical="center"/>
    </xf>
    <xf numFmtId="49" fontId="37" fillId="0" borderId="0" xfId="2" applyNumberFormat="1" applyFont="1" applyBorder="1" applyAlignment="1">
      <alignment horizontal="center" vertical="center"/>
    </xf>
    <xf numFmtId="49" fontId="37" fillId="0" borderId="50" xfId="2" applyNumberFormat="1" applyFont="1" applyBorder="1" applyAlignment="1">
      <alignment horizontal="center" vertical="center"/>
    </xf>
    <xf numFmtId="49" fontId="37" fillId="0" borderId="58" xfId="2" applyNumberFormat="1" applyFont="1" applyBorder="1" applyAlignment="1">
      <alignment horizontal="center" vertical="center"/>
    </xf>
    <xf numFmtId="49" fontId="37" fillId="0" borderId="26" xfId="2" applyNumberFormat="1" applyFont="1" applyBorder="1" applyAlignment="1">
      <alignment horizontal="center" vertical="center"/>
    </xf>
    <xf numFmtId="49" fontId="37" fillId="0" borderId="54" xfId="2" applyNumberFormat="1" applyFont="1" applyBorder="1" applyAlignment="1">
      <alignment horizontal="center" vertical="center"/>
    </xf>
    <xf numFmtId="49" fontId="32" fillId="0" borderId="25" xfId="2" applyNumberFormat="1" applyFont="1" applyBorder="1" applyAlignment="1">
      <alignment horizontal="center" vertical="center"/>
    </xf>
    <xf numFmtId="49" fontId="32" fillId="0" borderId="5" xfId="2" quotePrefix="1" applyNumberFormat="1" applyFont="1" applyBorder="1" applyAlignment="1">
      <alignment horizontal="center" vertical="center"/>
    </xf>
    <xf numFmtId="49" fontId="32" fillId="0" borderId="0" xfId="2" quotePrefix="1" applyNumberFormat="1" applyFont="1" applyBorder="1" applyAlignment="1">
      <alignment horizontal="center" vertical="center"/>
    </xf>
    <xf numFmtId="49" fontId="36" fillId="0" borderId="14" xfId="2" applyNumberFormat="1" applyFont="1" applyBorder="1" applyAlignment="1">
      <alignment vertical="center"/>
    </xf>
    <xf numFmtId="49" fontId="36" fillId="0" borderId="52" xfId="2" applyNumberFormat="1" applyFont="1" applyBorder="1" applyAlignment="1">
      <alignment vertical="center"/>
    </xf>
    <xf numFmtId="49" fontId="4" fillId="0" borderId="31" xfId="2" quotePrefix="1" applyNumberFormat="1" applyFont="1" applyBorder="1" applyAlignment="1">
      <alignment vertical="center"/>
    </xf>
    <xf numFmtId="49" fontId="4" fillId="0" borderId="26" xfId="2" quotePrefix="1" applyNumberFormat="1" applyFont="1" applyBorder="1" applyAlignment="1">
      <alignment vertical="center"/>
    </xf>
    <xf numFmtId="49" fontId="4" fillId="0" borderId="54" xfId="2" quotePrefix="1" applyNumberFormat="1" applyFont="1" applyBorder="1" applyAlignment="1">
      <alignment vertical="center"/>
    </xf>
    <xf numFmtId="49" fontId="35" fillId="0" borderId="57" xfId="2" applyNumberFormat="1" applyFont="1" applyBorder="1" applyAlignment="1">
      <alignment horizontal="center" vertical="center"/>
    </xf>
    <xf numFmtId="49" fontId="35" fillId="0" borderId="56" xfId="2" quotePrefix="1" applyNumberFormat="1" applyFont="1" applyBorder="1" applyAlignment="1">
      <alignment horizontal="center" vertical="center"/>
    </xf>
    <xf numFmtId="49" fontId="35" fillId="0" borderId="59" xfId="2" quotePrefix="1" applyNumberFormat="1" applyFont="1" applyBorder="1" applyAlignment="1">
      <alignment horizontal="center" vertical="center"/>
    </xf>
    <xf numFmtId="49" fontId="34" fillId="0" borderId="58" xfId="2" applyNumberFormat="1" applyFont="1" applyBorder="1" applyAlignment="1">
      <alignment horizontal="center" vertical="center"/>
    </xf>
    <xf numFmtId="49" fontId="34" fillId="0" borderId="26" xfId="2" quotePrefix="1" applyNumberFormat="1" applyFont="1" applyBorder="1" applyAlignment="1">
      <alignment horizontal="center" vertical="center"/>
    </xf>
    <xf numFmtId="49" fontId="34" fillId="0" borderId="32" xfId="2" quotePrefix="1" applyNumberFormat="1" applyFont="1" applyBorder="1" applyAlignment="1">
      <alignment horizontal="center" vertical="center"/>
    </xf>
    <xf numFmtId="49" fontId="34" fillId="0" borderId="33" xfId="2" applyNumberFormat="1" applyFont="1" applyBorder="1" applyAlignment="1">
      <alignment horizontal="center" vertical="center"/>
    </xf>
    <xf numFmtId="49" fontId="34" fillId="0" borderId="26" xfId="2" applyNumberFormat="1" applyFont="1" applyBorder="1" applyAlignment="1">
      <alignment horizontal="center" vertical="center"/>
    </xf>
    <xf numFmtId="49" fontId="34" fillId="0" borderId="57" xfId="2" applyNumberFormat="1" applyFont="1" applyBorder="1" applyAlignment="1">
      <alignment horizontal="center" vertical="center"/>
    </xf>
    <xf numFmtId="49" fontId="34" fillId="0" borderId="56" xfId="2" quotePrefix="1" applyNumberFormat="1" applyFont="1" applyBorder="1" applyAlignment="1">
      <alignment horizontal="center" vertical="center"/>
    </xf>
    <xf numFmtId="49" fontId="34" fillId="0" borderId="55" xfId="2" quotePrefix="1" applyNumberFormat="1" applyFont="1" applyBorder="1" applyAlignment="1">
      <alignment horizontal="center" vertical="center"/>
    </xf>
    <xf numFmtId="49" fontId="34" fillId="0" borderId="54" xfId="2" quotePrefix="1" applyNumberFormat="1" applyFont="1" applyBorder="1" applyAlignment="1">
      <alignment horizontal="center" vertical="center"/>
    </xf>
    <xf numFmtId="49" fontId="33" fillId="0" borderId="53" xfId="2" applyNumberFormat="1" applyFont="1" applyBorder="1" applyAlignment="1">
      <alignment horizontal="center" vertical="center" wrapText="1"/>
    </xf>
    <xf numFmtId="49" fontId="33" fillId="0" borderId="14" xfId="2" applyNumberFormat="1" applyFont="1" applyBorder="1" applyAlignment="1">
      <alignment horizontal="center" vertical="center" wrapText="1"/>
    </xf>
    <xf numFmtId="49" fontId="33" fillId="0" borderId="15" xfId="2" applyNumberFormat="1" applyFont="1" applyBorder="1" applyAlignment="1">
      <alignment horizontal="center" vertical="center" wrapText="1"/>
    </xf>
    <xf numFmtId="49" fontId="33" fillId="0" borderId="16" xfId="2" quotePrefix="1" applyNumberFormat="1" applyFont="1" applyBorder="1" applyAlignment="1">
      <alignment horizontal="center" vertical="center"/>
    </xf>
    <xf numFmtId="49" fontId="33" fillId="0" borderId="14" xfId="2" quotePrefix="1" applyNumberFormat="1" applyFont="1" applyBorder="1" applyAlignment="1">
      <alignment horizontal="center" vertical="center"/>
    </xf>
    <xf numFmtId="49" fontId="32" fillId="0" borderId="53" xfId="2" applyNumberFormat="1" applyFont="1" applyBorder="1" applyAlignment="1">
      <alignment horizontal="center" vertical="center"/>
    </xf>
    <xf numFmtId="49" fontId="32" fillId="0" borderId="14" xfId="2" applyNumberFormat="1" applyFont="1" applyBorder="1" applyAlignment="1">
      <alignment horizontal="center" vertical="center"/>
    </xf>
    <xf numFmtId="49" fontId="32" fillId="0" borderId="15" xfId="2" applyNumberFormat="1" applyFont="1" applyBorder="1" applyAlignment="1">
      <alignment horizontal="center" vertical="center"/>
    </xf>
    <xf numFmtId="49" fontId="32" fillId="0" borderId="16" xfId="2" applyNumberFormat="1" applyFont="1" applyBorder="1" applyAlignment="1">
      <alignment horizontal="center" vertical="center"/>
    </xf>
    <xf numFmtId="49" fontId="32" fillId="0" borderId="52" xfId="2" applyNumberFormat="1" applyFont="1" applyBorder="1" applyAlignment="1">
      <alignment horizontal="center" vertical="center"/>
    </xf>
    <xf numFmtId="0" fontId="49" fillId="0" borderId="0" xfId="4" applyFont="1" applyAlignment="1">
      <alignment horizontal="center" vertical="center"/>
    </xf>
    <xf numFmtId="0" fontId="31" fillId="0" borderId="0" xfId="4" applyAlignment="1">
      <alignment horizontal="center" vertical="center"/>
    </xf>
    <xf numFmtId="0" fontId="2" fillId="0" borderId="0" xfId="4" applyFont="1" applyAlignment="1">
      <alignment horizontal="center" vertical="center"/>
    </xf>
    <xf numFmtId="0" fontId="45" fillId="0" borderId="66" xfId="4" applyFont="1" applyBorder="1" applyAlignment="1">
      <alignment horizontal="center"/>
    </xf>
    <xf numFmtId="0" fontId="42" fillId="0" borderId="0" xfId="4" applyFont="1" applyAlignment="1">
      <alignment horizontal="center" vertical="center"/>
    </xf>
    <xf numFmtId="0" fontId="30" fillId="0" borderId="0" xfId="4" applyFont="1" applyAlignment="1">
      <alignment horizontal="center" vertical="center"/>
    </xf>
    <xf numFmtId="0" fontId="7" fillId="0" borderId="12" xfId="4" applyFont="1" applyBorder="1" applyAlignment="1">
      <alignment horizontal="left" vertical="center" textRotation="90" wrapText="1"/>
    </xf>
    <xf numFmtId="0" fontId="11" fillId="0" borderId="9"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10" xfId="4" applyFont="1" applyBorder="1" applyAlignment="1">
      <alignment horizontal="center" vertical="center" wrapText="1"/>
    </xf>
    <xf numFmtId="0" fontId="56" fillId="9" borderId="12" xfId="5" applyFont="1" applyFill="1" applyBorder="1" applyAlignment="1">
      <alignment horizontal="center" vertical="center" wrapText="1"/>
    </xf>
    <xf numFmtId="0" fontId="55" fillId="9" borderId="12" xfId="5" applyFont="1" applyFill="1" applyBorder="1" applyAlignment="1">
      <alignment horizontal="center" vertical="center" wrapText="1"/>
    </xf>
    <xf numFmtId="0" fontId="54" fillId="0" borderId="12" xfId="5" applyFont="1" applyBorder="1" applyAlignment="1">
      <alignment horizontal="center" vertical="center"/>
    </xf>
    <xf numFmtId="0" fontId="54" fillId="0" borderId="12" xfId="5" applyFont="1" applyBorder="1" applyAlignment="1">
      <alignment horizontal="center" vertical="center" wrapText="1"/>
    </xf>
    <xf numFmtId="0" fontId="62" fillId="9" borderId="80" xfId="5" applyFont="1" applyFill="1" applyBorder="1" applyAlignment="1">
      <alignment horizontal="center" vertical="center" wrapText="1"/>
    </xf>
    <xf numFmtId="0" fontId="62" fillId="9" borderId="81" xfId="5" applyFont="1" applyFill="1" applyBorder="1" applyAlignment="1">
      <alignment horizontal="center" vertical="center" wrapText="1"/>
    </xf>
    <xf numFmtId="0" fontId="62" fillId="9" borderId="80" xfId="5" applyFont="1" applyFill="1" applyBorder="1" applyAlignment="1">
      <alignment horizontal="left" vertical="center" wrapText="1" indent="1"/>
    </xf>
    <xf numFmtId="0" fontId="62" fillId="9" borderId="81" xfId="5" applyFont="1" applyFill="1" applyBorder="1" applyAlignment="1">
      <alignment horizontal="left" vertical="center" wrapText="1" indent="1"/>
    </xf>
    <xf numFmtId="0" fontId="58" fillId="0" borderId="72" xfId="5" applyFont="1" applyBorder="1" applyAlignment="1">
      <alignment horizontal="center" vertical="top" wrapText="1"/>
    </xf>
    <xf numFmtId="0" fontId="58" fillId="0" borderId="71" xfId="5" applyFont="1" applyBorder="1" applyAlignment="1">
      <alignment horizontal="center" vertical="top" wrapText="1"/>
    </xf>
    <xf numFmtId="0" fontId="38" fillId="0" borderId="80" xfId="5" applyFont="1" applyBorder="1" applyAlignment="1">
      <alignment horizontal="center" vertical="center" wrapText="1"/>
    </xf>
    <xf numFmtId="0" fontId="38" fillId="0" borderId="81" xfId="5" applyFont="1" applyBorder="1" applyAlignment="1">
      <alignment horizontal="center" vertical="center" wrapText="1"/>
    </xf>
    <xf numFmtId="0" fontId="38" fillId="0" borderId="78" xfId="5" applyFont="1" applyBorder="1" applyAlignment="1">
      <alignment horizontal="center" vertical="center" wrapText="1"/>
    </xf>
    <xf numFmtId="0" fontId="38" fillId="0" borderId="75" xfId="5" applyFont="1" applyBorder="1" applyAlignment="1">
      <alignment horizontal="center" vertical="center" wrapText="1"/>
    </xf>
    <xf numFmtId="0" fontId="38" fillId="0" borderId="74" xfId="5" applyFont="1" applyBorder="1" applyAlignment="1">
      <alignment horizontal="center" vertical="center" wrapText="1"/>
    </xf>
    <xf numFmtId="0" fontId="58" fillId="0" borderId="80" xfId="5" applyFont="1" applyBorder="1" applyAlignment="1">
      <alignment horizontal="center" vertical="top" wrapText="1"/>
    </xf>
    <xf numFmtId="0" fontId="58" fillId="0" borderId="81" xfId="5" applyFont="1" applyBorder="1" applyAlignment="1">
      <alignment horizontal="center" vertical="top" wrapText="1"/>
    </xf>
    <xf numFmtId="0" fontId="31" fillId="10" borderId="3" xfId="4" applyFill="1" applyBorder="1" applyAlignment="1">
      <alignment horizontal="center"/>
    </xf>
  </cellXfs>
  <cellStyles count="6">
    <cellStyle name="Normal_NEW-a4" xfId="1"/>
    <cellStyle name="Normale" xfId="0" builtinId="0"/>
    <cellStyle name="Normale 2" xfId="2"/>
    <cellStyle name="Normale 2 2" xfId="4"/>
    <cellStyle name="Normale 3" xfId="3"/>
    <cellStyle name="Normale 4" xfId="5"/>
  </cellStyles>
  <dxfs count="10">
    <dxf>
      <font>
        <color theme="0"/>
      </font>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9"/>
      <c:rotY val="20"/>
      <c:depthPercent val="2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3.0450116444900564E-2"/>
          <c:y val="0.11676769570470358"/>
          <c:w val="0.91787941787941862"/>
          <c:h val="0.75376009031375812"/>
        </c:manualLayout>
      </c:layout>
      <c:bar3DChart>
        <c:barDir val="col"/>
        <c:grouping val="clustered"/>
        <c:varyColors val="0"/>
        <c:ser>
          <c:idx val="0"/>
          <c:order val="0"/>
          <c:spPr>
            <a:pattFill prst="smGrid">
              <a:fgClr>
                <a:srgbClr val="FFFFFF"/>
              </a:fgClr>
              <a:bgClr>
                <a:srgbClr val="9999FF"/>
              </a:bgClr>
            </a:pattFill>
            <a:ln w="12700">
              <a:solidFill>
                <a:srgbClr val="000000"/>
              </a:solidFill>
              <a:prstDash val="solid"/>
            </a:ln>
          </c:spPr>
          <c:invertIfNegative val="0"/>
          <c:dPt>
            <c:idx val="0"/>
            <c:invertIfNegative val="0"/>
            <c:bubble3D val="0"/>
            <c:spPr>
              <a:pattFill prst="smGrid">
                <a:fgClr>
                  <a:srgbClr val="FFFFFF"/>
                </a:fgClr>
                <a:bgClr>
                  <a:srgbClr val="00FF00"/>
                </a:bgClr>
              </a:pattFill>
              <a:ln w="12700">
                <a:solidFill>
                  <a:srgbClr val="000000"/>
                </a:solidFill>
                <a:prstDash val="solid"/>
              </a:ln>
            </c:spPr>
            <c:extLst>
              <c:ext xmlns:c16="http://schemas.microsoft.com/office/drawing/2014/chart" uri="{C3380CC4-5D6E-409C-BE32-E72D297353CC}">
                <c16:uniqueId val="{00000001-16F6-483A-9E8A-F53EDD12E6DE}"/>
              </c:ext>
            </c:extLst>
          </c:dPt>
          <c:dPt>
            <c:idx val="1"/>
            <c:invertIfNegative val="0"/>
            <c:bubble3D val="0"/>
            <c:spPr>
              <a:pattFill prst="smGrid">
                <a:fgClr>
                  <a:srgbClr val="FF0000"/>
                </a:fgClr>
                <a:bgClr>
                  <a:srgbClr val="FFFFFF"/>
                </a:bgClr>
              </a:pattFill>
              <a:ln w="12700">
                <a:solidFill>
                  <a:srgbClr val="000000"/>
                </a:solidFill>
                <a:prstDash val="solid"/>
              </a:ln>
            </c:spPr>
            <c:extLst>
              <c:ext xmlns:c16="http://schemas.microsoft.com/office/drawing/2014/chart" uri="{C3380CC4-5D6E-409C-BE32-E72D297353CC}">
                <c16:uniqueId val="{00000003-16F6-483A-9E8A-F53EDD12E6DE}"/>
              </c:ext>
            </c:extLst>
          </c:dPt>
          <c:dPt>
            <c:idx val="2"/>
            <c:invertIfNegative val="0"/>
            <c:bubble3D val="0"/>
            <c:spPr>
              <a:pattFill prst="smGrid">
                <a:fgClr>
                  <a:srgbClr val="FF0000"/>
                </a:fgClr>
                <a:bgClr>
                  <a:srgbClr val="FFFFFF"/>
                </a:bgClr>
              </a:pattFill>
              <a:ln w="12700">
                <a:solidFill>
                  <a:srgbClr val="000000"/>
                </a:solidFill>
                <a:prstDash val="solid"/>
              </a:ln>
            </c:spPr>
            <c:extLst>
              <c:ext xmlns:c16="http://schemas.microsoft.com/office/drawing/2014/chart" uri="{C3380CC4-5D6E-409C-BE32-E72D297353CC}">
                <c16:uniqueId val="{00000005-16F6-483A-9E8A-F53EDD12E6DE}"/>
              </c:ext>
            </c:extLst>
          </c:dPt>
          <c:dLbls>
            <c:dLbl>
              <c:idx val="0"/>
              <c:layout>
                <c:manualLayout>
                  <c:x val="4.8414292558335022E-2"/>
                  <c:y val="-0.308823799748766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F6-483A-9E8A-F53EDD12E6DE}"/>
                </c:ext>
              </c:extLst>
            </c:dLbl>
            <c:dLbl>
              <c:idx val="1"/>
              <c:layout>
                <c:manualLayout>
                  <c:x val="-0.14628575123518295"/>
                  <c:y val="-0.166151945014655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F6-483A-9E8A-F53EDD12E6DE}"/>
                </c:ext>
              </c:extLst>
            </c:dLbl>
            <c:dLbl>
              <c:idx val="2"/>
              <c:layout>
                <c:manualLayout>
                  <c:x val="1.6838974923922053E-2"/>
                  <c:y val="-0.156424302891358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F6-483A-9E8A-F53EDD12E6DE}"/>
                </c:ext>
              </c:extLst>
            </c:dLbl>
            <c:dLbl>
              <c:idx val="3"/>
              <c:layout>
                <c:manualLayout>
                  <c:xMode val="edge"/>
                  <c:yMode val="edge"/>
                  <c:x val="0.50734250767376476"/>
                  <c:y val="0.512616866669865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F6-483A-9E8A-F53EDD12E6DE}"/>
                </c:ext>
              </c:extLst>
            </c:dLbl>
            <c:dLbl>
              <c:idx val="4"/>
              <c:layout>
                <c:manualLayout>
                  <c:xMode val="edge"/>
                  <c:yMode val="edge"/>
                  <c:x val="0.5264320955167715"/>
                  <c:y val="0.520585004493749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F6-483A-9E8A-F53EDD12E6DE}"/>
                </c:ext>
              </c:extLst>
            </c:dLbl>
            <c:dLbl>
              <c:idx val="5"/>
              <c:layout>
                <c:manualLayout>
                  <c:xMode val="edge"/>
                  <c:yMode val="edge"/>
                  <c:x val="0.54111639385754606"/>
                  <c:y val="0.520585004493749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F6-483A-9E8A-F53EDD12E6DE}"/>
                </c:ext>
              </c:extLst>
            </c:dLbl>
            <c:dLbl>
              <c:idx val="6"/>
              <c:layout>
                <c:manualLayout>
                  <c:xMode val="edge"/>
                  <c:yMode val="edge"/>
                  <c:x val="0.5506611877790496"/>
                  <c:y val="0.527225119346986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F6-483A-9E8A-F53EDD12E6DE}"/>
                </c:ext>
              </c:extLst>
            </c:dLbl>
            <c:dLbl>
              <c:idx val="7"/>
              <c:layout>
                <c:manualLayout>
                  <c:xMode val="edge"/>
                  <c:yMode val="edge"/>
                  <c:x val="0.55947176678351485"/>
                  <c:y val="0.531209188258928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F6-483A-9E8A-F53EDD12E6DE}"/>
                </c:ext>
              </c:extLst>
            </c:dLbl>
            <c:spPr>
              <a:noFill/>
              <a:ln w="25400">
                <a:noFill/>
              </a:ln>
            </c:spPr>
            <c:txPr>
              <a:bodyPr/>
              <a:lstStyle/>
              <a:p>
                <a:pPr>
                  <a:defRPr sz="1800" b="0"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'RPN Range 9-10 '!$A$57:$A$58</c:f>
              <c:strCache>
                <c:ptCount val="2"/>
                <c:pt idx="0">
                  <c:v>&lt;= 40</c:v>
                </c:pt>
                <c:pt idx="1">
                  <c:v>&gt; 40</c:v>
                </c:pt>
              </c:strCache>
            </c:strRef>
          </c:cat>
          <c:val>
            <c:numRef>
              <c:f>'RPN Range 9-10 '!$C$57:$C$58</c:f>
              <c:numCache>
                <c:formatCode>General</c:formatCode>
                <c:ptCount val="2"/>
                <c:pt idx="0">
                  <c:v>0</c:v>
                </c:pt>
                <c:pt idx="1">
                  <c:v>0</c:v>
                </c:pt>
              </c:numCache>
            </c:numRef>
          </c:val>
          <c:extLst>
            <c:ext xmlns:c16="http://schemas.microsoft.com/office/drawing/2014/chart" uri="{C3380CC4-5D6E-409C-BE32-E72D297353CC}">
              <c16:uniqueId val="{0000000B-16F6-483A-9E8A-F53EDD12E6DE}"/>
            </c:ext>
          </c:extLst>
        </c:ser>
        <c:ser>
          <c:idx val="1"/>
          <c:order val="1"/>
          <c:spPr>
            <a:solidFill>
              <a:srgbClr val="FFFF00"/>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D-16F6-483A-9E8A-F53EDD12E6DE}"/>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F-16F6-483A-9E8A-F53EDD12E6DE}"/>
              </c:ext>
            </c:extLst>
          </c:dPt>
          <c:dPt>
            <c:idx val="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11-16F6-483A-9E8A-F53EDD12E6DE}"/>
              </c:ext>
            </c:extLst>
          </c:dPt>
          <c:dLbls>
            <c:dLbl>
              <c:idx val="0"/>
              <c:layout>
                <c:manualLayout>
                  <c:x val="0.26657654068806513"/>
                  <c:y val="-0.196130523810982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F6-483A-9E8A-F53EDD12E6DE}"/>
                </c:ext>
              </c:extLst>
            </c:dLbl>
            <c:dLbl>
              <c:idx val="1"/>
              <c:layout>
                <c:manualLayout>
                  <c:x val="9.6113839633427678E-2"/>
                  <c:y val="-0.126517611854938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F6-483A-9E8A-F53EDD12E6DE}"/>
                </c:ext>
              </c:extLst>
            </c:dLbl>
            <c:dLbl>
              <c:idx val="2"/>
              <c:layout>
                <c:manualLayout>
                  <c:x val="3.9367439817882544E-2"/>
                  <c:y val="-7.87592012675351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F6-483A-9E8A-F53EDD12E6DE}"/>
                </c:ext>
              </c:extLst>
            </c:dLbl>
            <c:dLbl>
              <c:idx val="3"/>
              <c:layout>
                <c:manualLayout>
                  <c:xMode val="edge"/>
                  <c:yMode val="edge"/>
                  <c:x val="0.54625589827681764"/>
                  <c:y val="0.513944889640513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F6-483A-9E8A-F53EDD12E6DE}"/>
                </c:ext>
              </c:extLst>
            </c:dLbl>
            <c:dLbl>
              <c:idx val="4"/>
              <c:layout>
                <c:manualLayout>
                  <c:xMode val="edge"/>
                  <c:yMode val="edge"/>
                  <c:x val="0.55580069219832184"/>
                  <c:y val="0.523241050435044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F6-483A-9E8A-F53EDD12E6DE}"/>
                </c:ext>
              </c:extLst>
            </c:dLbl>
            <c:dLbl>
              <c:idx val="5"/>
              <c:layout>
                <c:manualLayout>
                  <c:xMode val="edge"/>
                  <c:yMode val="edge"/>
                  <c:x val="0.56387705628574791"/>
                  <c:y val="0.52456907340569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6F6-483A-9E8A-F53EDD12E6DE}"/>
                </c:ext>
              </c:extLst>
            </c:dLbl>
            <c:dLbl>
              <c:idx val="6"/>
              <c:layout>
                <c:manualLayout>
                  <c:xMode val="edge"/>
                  <c:yMode val="edge"/>
                  <c:x val="0.5719534203731742"/>
                  <c:y val="0.528553142317633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6F6-483A-9E8A-F53EDD12E6DE}"/>
                </c:ext>
              </c:extLst>
            </c:dLbl>
            <c:dLbl>
              <c:idx val="7"/>
              <c:layout>
                <c:manualLayout>
                  <c:xMode val="edge"/>
                  <c:yMode val="edge"/>
                  <c:x val="0.57635870987540549"/>
                  <c:y val="0.532537211229575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6F6-483A-9E8A-F53EDD12E6DE}"/>
                </c:ext>
              </c:extLst>
            </c:dLbl>
            <c:spPr>
              <a:noFill/>
              <a:ln w="25400">
                <a:noFill/>
              </a:ln>
            </c:spPr>
            <c:txPr>
              <a:bodyPr/>
              <a:lstStyle/>
              <a:p>
                <a:pPr>
                  <a:defRPr sz="2000" b="0"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'RPN Range 9-10 '!$A$57:$A$58</c:f>
              <c:strCache>
                <c:ptCount val="2"/>
                <c:pt idx="0">
                  <c:v>&lt;= 40</c:v>
                </c:pt>
                <c:pt idx="1">
                  <c:v>&gt; 40</c:v>
                </c:pt>
              </c:strCache>
            </c:strRef>
          </c:cat>
          <c:val>
            <c:numRef>
              <c:f>'RPN Range 9-10 '!$B$57:$B$58</c:f>
              <c:numCache>
                <c:formatCode>General</c:formatCode>
                <c:ptCount val="2"/>
                <c:pt idx="0">
                  <c:v>0</c:v>
                </c:pt>
                <c:pt idx="1">
                  <c:v>0</c:v>
                </c:pt>
              </c:numCache>
            </c:numRef>
          </c:val>
          <c:extLst>
            <c:ext xmlns:c16="http://schemas.microsoft.com/office/drawing/2014/chart" uri="{C3380CC4-5D6E-409C-BE32-E72D297353CC}">
              <c16:uniqueId val="{00000017-16F6-483A-9E8A-F53EDD12E6DE}"/>
            </c:ext>
          </c:extLst>
        </c:ser>
        <c:dLbls>
          <c:showLegendKey val="0"/>
          <c:showVal val="0"/>
          <c:showCatName val="0"/>
          <c:showSerName val="0"/>
          <c:showPercent val="0"/>
          <c:showBubbleSize val="0"/>
        </c:dLbls>
        <c:gapWidth val="150"/>
        <c:gapDepth val="0"/>
        <c:shape val="box"/>
        <c:axId val="429838368"/>
        <c:axId val="610026048"/>
        <c:axId val="0"/>
      </c:bar3DChart>
      <c:catAx>
        <c:axId val="4298383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RPN RANGES</a:t>
                </a:r>
              </a:p>
            </c:rich>
          </c:tx>
          <c:layout>
            <c:manualLayout>
              <c:xMode val="edge"/>
              <c:yMode val="edge"/>
              <c:x val="0.46328960385975892"/>
              <c:y val="0.937584277837959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it-IT"/>
          </a:p>
        </c:txPr>
        <c:crossAx val="610026048"/>
        <c:crosses val="autoZero"/>
        <c:auto val="0"/>
        <c:lblAlgn val="ctr"/>
        <c:lblOffset val="100"/>
        <c:tickLblSkip val="1"/>
        <c:tickMarkSkip val="1"/>
        <c:noMultiLvlLbl val="0"/>
      </c:catAx>
      <c:valAx>
        <c:axId val="610026048"/>
        <c:scaling>
          <c:orientation val="minMax"/>
        </c:scaling>
        <c:delete val="0"/>
        <c:axPos val="l"/>
        <c:title>
          <c:tx>
            <c:rich>
              <a:bodyPr/>
              <a:lstStyle/>
              <a:p>
                <a:pPr>
                  <a:defRPr sz="1800" b="1" i="0" u="none" strike="noStrike" baseline="0">
                    <a:solidFill>
                      <a:srgbClr val="000000"/>
                    </a:solidFill>
                    <a:latin typeface="Arial"/>
                    <a:ea typeface="Arial"/>
                    <a:cs typeface="Arial"/>
                  </a:defRPr>
                </a:pPr>
                <a:r>
                  <a:rPr lang="en-US" sz="1800"/>
                  <a:t>TOTALS</a:t>
                </a:r>
              </a:p>
            </c:rich>
          </c:tx>
          <c:layout>
            <c:manualLayout>
              <c:xMode val="edge"/>
              <c:yMode val="edge"/>
              <c:x val="5.0660760778396693E-2"/>
              <c:y val="0.508632853131551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it-IT"/>
          </a:p>
        </c:txPr>
        <c:crossAx val="42983836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oddHeader>&amp;A</c:oddHeader>
      <c:oddFooter>Page &amp;P</c:oddFooter>
    </c:headerFooter>
    <c:pageMargins b="1" l="0.75000000000000044" r="0.75000000000000044"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9"/>
      <c:rotY val="20"/>
      <c:depthPercent val="2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6.3913532365348039E-2"/>
          <c:y val="0.11744406682464849"/>
          <c:w val="0.92330472140095043"/>
          <c:h val="0.76338643436021569"/>
        </c:manualLayout>
      </c:layout>
      <c:bar3DChart>
        <c:barDir val="col"/>
        <c:grouping val="clustered"/>
        <c:varyColors val="0"/>
        <c:ser>
          <c:idx val="0"/>
          <c:order val="0"/>
          <c:spPr>
            <a:pattFill prst="smGrid">
              <a:fgClr>
                <a:srgbClr val="FFFFFF"/>
              </a:fgClr>
              <a:bgClr>
                <a:srgbClr val="9999FF"/>
              </a:bgClr>
            </a:pattFill>
            <a:ln w="12700">
              <a:solidFill>
                <a:srgbClr val="000000"/>
              </a:solidFill>
              <a:prstDash val="solid"/>
            </a:ln>
          </c:spPr>
          <c:invertIfNegative val="0"/>
          <c:dPt>
            <c:idx val="0"/>
            <c:invertIfNegative val="0"/>
            <c:bubble3D val="0"/>
            <c:spPr>
              <a:pattFill prst="smGrid">
                <a:fgClr>
                  <a:srgbClr val="FFFFFF"/>
                </a:fgClr>
                <a:bgClr>
                  <a:srgbClr val="00FF00"/>
                </a:bgClr>
              </a:pattFill>
              <a:ln w="12700">
                <a:solidFill>
                  <a:srgbClr val="000000"/>
                </a:solidFill>
                <a:prstDash val="solid"/>
              </a:ln>
            </c:spPr>
            <c:extLst>
              <c:ext xmlns:c16="http://schemas.microsoft.com/office/drawing/2014/chart" uri="{C3380CC4-5D6E-409C-BE32-E72D297353CC}">
                <c16:uniqueId val="{00000001-61D2-42B2-B609-36F9ECB5FB02}"/>
              </c:ext>
            </c:extLst>
          </c:dPt>
          <c:dPt>
            <c:idx val="1"/>
            <c:invertIfNegative val="0"/>
            <c:bubble3D val="0"/>
            <c:spPr>
              <a:pattFill prst="smGrid">
                <a:fgClr>
                  <a:srgbClr val="FFFF00"/>
                </a:fgClr>
                <a:bgClr>
                  <a:srgbClr val="FFFFFF"/>
                </a:bgClr>
              </a:pattFill>
              <a:ln w="12700">
                <a:solidFill>
                  <a:srgbClr val="000000"/>
                </a:solidFill>
                <a:prstDash val="solid"/>
              </a:ln>
            </c:spPr>
            <c:extLst>
              <c:ext xmlns:c16="http://schemas.microsoft.com/office/drawing/2014/chart" uri="{C3380CC4-5D6E-409C-BE32-E72D297353CC}">
                <c16:uniqueId val="{00000003-61D2-42B2-B609-36F9ECB5FB02}"/>
              </c:ext>
            </c:extLst>
          </c:dPt>
          <c:dPt>
            <c:idx val="2"/>
            <c:invertIfNegative val="0"/>
            <c:bubble3D val="0"/>
            <c:spPr>
              <a:pattFill prst="smGrid">
                <a:fgClr>
                  <a:srgbClr val="FF0000"/>
                </a:fgClr>
                <a:bgClr>
                  <a:srgbClr val="FFFFFF"/>
                </a:bgClr>
              </a:pattFill>
              <a:ln w="12700">
                <a:solidFill>
                  <a:srgbClr val="000000"/>
                </a:solidFill>
                <a:prstDash val="solid"/>
              </a:ln>
            </c:spPr>
            <c:extLst>
              <c:ext xmlns:c16="http://schemas.microsoft.com/office/drawing/2014/chart" uri="{C3380CC4-5D6E-409C-BE32-E72D297353CC}">
                <c16:uniqueId val="{00000005-61D2-42B2-B609-36F9ECB5FB02}"/>
              </c:ext>
            </c:extLst>
          </c:dPt>
          <c:dLbls>
            <c:dLbl>
              <c:idx val="0"/>
              <c:layout>
                <c:manualLayout>
                  <c:x val="4.0964999486795939E-2"/>
                  <c:y val="-9.2410040220545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D2-42B2-B609-36F9ECB5FB02}"/>
                </c:ext>
              </c:extLst>
            </c:dLbl>
            <c:dLbl>
              <c:idx val="1"/>
              <c:layout>
                <c:manualLayout>
                  <c:x val="3.3484479244563596E-2"/>
                  <c:y val="-7.579322400253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D2-42B2-B609-36F9ECB5FB02}"/>
                </c:ext>
              </c:extLst>
            </c:dLbl>
            <c:dLbl>
              <c:idx val="2"/>
              <c:layout>
                <c:manualLayout>
                  <c:x val="2.0341940497661255E-2"/>
                  <c:y val="-9.5733403464148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D2-42B2-B609-36F9ECB5FB02}"/>
                </c:ext>
              </c:extLst>
            </c:dLbl>
            <c:dLbl>
              <c:idx val="3"/>
              <c:layout>
                <c:manualLayout>
                  <c:xMode val="edge"/>
                  <c:yMode val="edge"/>
                  <c:x val="0.50734250767376476"/>
                  <c:y val="0.509234828496042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D2-42B2-B609-36F9ECB5FB02}"/>
                </c:ext>
              </c:extLst>
            </c:dLbl>
            <c:dLbl>
              <c:idx val="4"/>
              <c:layout>
                <c:manualLayout>
                  <c:xMode val="edge"/>
                  <c:yMode val="edge"/>
                  <c:x val="0.5264320955167715"/>
                  <c:y val="0.517150395778363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D2-42B2-B609-36F9ECB5FB02}"/>
                </c:ext>
              </c:extLst>
            </c:dLbl>
            <c:dLbl>
              <c:idx val="5"/>
              <c:layout>
                <c:manualLayout>
                  <c:xMode val="edge"/>
                  <c:yMode val="edge"/>
                  <c:x val="0.54111639385754606"/>
                  <c:y val="0.517150395778363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D2-42B2-B609-36F9ECB5FB02}"/>
                </c:ext>
              </c:extLst>
            </c:dLbl>
            <c:dLbl>
              <c:idx val="6"/>
              <c:layout>
                <c:manualLayout>
                  <c:xMode val="edge"/>
                  <c:yMode val="edge"/>
                  <c:x val="0.5506611877790496"/>
                  <c:y val="0.523746701846965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D2-42B2-B609-36F9ECB5FB02}"/>
                </c:ext>
              </c:extLst>
            </c:dLbl>
            <c:dLbl>
              <c:idx val="7"/>
              <c:layout>
                <c:manualLayout>
                  <c:xMode val="edge"/>
                  <c:yMode val="edge"/>
                  <c:x val="0.55947176678351485"/>
                  <c:y val="0.527704485488126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D2-42B2-B609-36F9ECB5FB02}"/>
                </c:ext>
              </c:extLst>
            </c:dLbl>
            <c:spPr>
              <a:noFill/>
              <a:ln w="25400">
                <a:noFill/>
              </a:ln>
            </c:spPr>
            <c:txPr>
              <a:bodyPr/>
              <a:lstStyle/>
              <a:p>
                <a:pPr>
                  <a:defRPr sz="1600" b="0"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'RPN Range 1-8 '!$A$57:$A$59</c:f>
              <c:strCache>
                <c:ptCount val="3"/>
                <c:pt idx="0">
                  <c:v>0-80</c:v>
                </c:pt>
                <c:pt idx="1">
                  <c:v>81-200</c:v>
                </c:pt>
                <c:pt idx="2">
                  <c:v>&gt;200</c:v>
                </c:pt>
              </c:strCache>
            </c:strRef>
          </c:cat>
          <c:val>
            <c:numRef>
              <c:f>'RPN Range 1-8 '!$C$57:$C$59</c:f>
              <c:numCache>
                <c:formatCode>General</c:formatCode>
                <c:ptCount val="3"/>
                <c:pt idx="0">
                  <c:v>0</c:v>
                </c:pt>
                <c:pt idx="1">
                  <c:v>0</c:v>
                </c:pt>
                <c:pt idx="2">
                  <c:v>0</c:v>
                </c:pt>
              </c:numCache>
            </c:numRef>
          </c:val>
          <c:extLst>
            <c:ext xmlns:c16="http://schemas.microsoft.com/office/drawing/2014/chart" uri="{C3380CC4-5D6E-409C-BE32-E72D297353CC}">
              <c16:uniqueId val="{0000000B-61D2-42B2-B609-36F9ECB5FB02}"/>
            </c:ext>
          </c:extLst>
        </c:ser>
        <c:ser>
          <c:idx val="1"/>
          <c:order val="1"/>
          <c:spPr>
            <a:solidFill>
              <a:srgbClr val="FFFF00"/>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D-61D2-42B2-B609-36F9ECB5FB02}"/>
              </c:ext>
            </c:extLst>
          </c:dPt>
          <c:dPt>
            <c:idx val="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F-61D2-42B2-B609-36F9ECB5FB02}"/>
              </c:ext>
            </c:extLst>
          </c:dPt>
          <c:dLbls>
            <c:dLbl>
              <c:idx val="0"/>
              <c:layout>
                <c:manualLayout>
                  <c:x val="3.7731429242680602E-2"/>
                  <c:y val="-7.93865608487594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D2-42B2-B609-36F9ECB5FB02}"/>
                </c:ext>
              </c:extLst>
            </c:dLbl>
            <c:dLbl>
              <c:idx val="1"/>
              <c:layout>
                <c:manualLayout>
                  <c:x val="3.7414426411626012E-2"/>
                  <c:y val="-8.477371726951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D2-42B2-B609-36F9ECB5FB02}"/>
                </c:ext>
              </c:extLst>
            </c:dLbl>
            <c:dLbl>
              <c:idx val="2"/>
              <c:layout>
                <c:manualLayout>
                  <c:x val="3.9324582265455731E-2"/>
                  <c:y val="-7.9544318173948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D2-42B2-B609-36F9ECB5FB02}"/>
                </c:ext>
              </c:extLst>
            </c:dLbl>
            <c:dLbl>
              <c:idx val="3"/>
              <c:layout>
                <c:manualLayout>
                  <c:xMode val="edge"/>
                  <c:yMode val="edge"/>
                  <c:x val="0.54625589827681764"/>
                  <c:y val="0.51055408970976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D2-42B2-B609-36F9ECB5FB02}"/>
                </c:ext>
              </c:extLst>
            </c:dLbl>
            <c:dLbl>
              <c:idx val="4"/>
              <c:layout>
                <c:manualLayout>
                  <c:xMode val="edge"/>
                  <c:yMode val="edge"/>
                  <c:x val="0.55580069219832184"/>
                  <c:y val="0.519788918205804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D2-42B2-B609-36F9ECB5FB02}"/>
                </c:ext>
              </c:extLst>
            </c:dLbl>
            <c:dLbl>
              <c:idx val="5"/>
              <c:layout>
                <c:manualLayout>
                  <c:xMode val="edge"/>
                  <c:yMode val="edge"/>
                  <c:x val="0.56387705628574791"/>
                  <c:y val="0.521108179419525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D2-42B2-B609-36F9ECB5FB02}"/>
                </c:ext>
              </c:extLst>
            </c:dLbl>
            <c:dLbl>
              <c:idx val="6"/>
              <c:layout>
                <c:manualLayout>
                  <c:xMode val="edge"/>
                  <c:yMode val="edge"/>
                  <c:x val="0.5719534203731742"/>
                  <c:y val="0.525065963060685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D2-42B2-B609-36F9ECB5FB02}"/>
                </c:ext>
              </c:extLst>
            </c:dLbl>
            <c:dLbl>
              <c:idx val="7"/>
              <c:layout>
                <c:manualLayout>
                  <c:xMode val="edge"/>
                  <c:yMode val="edge"/>
                  <c:x val="0.57635870987540549"/>
                  <c:y val="0.529023746701846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D2-42B2-B609-36F9ECB5FB02}"/>
                </c:ext>
              </c:extLst>
            </c:dLbl>
            <c:spPr>
              <a:noFill/>
              <a:ln w="25400">
                <a:noFill/>
              </a:ln>
            </c:spPr>
            <c:txPr>
              <a:bodyPr/>
              <a:lstStyle/>
              <a:p>
                <a:pPr>
                  <a:defRPr sz="1600" b="0"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'RPN Range 1-8 '!$A$57:$A$59</c:f>
              <c:strCache>
                <c:ptCount val="3"/>
                <c:pt idx="0">
                  <c:v>0-80</c:v>
                </c:pt>
                <c:pt idx="1">
                  <c:v>81-200</c:v>
                </c:pt>
                <c:pt idx="2">
                  <c:v>&gt;200</c:v>
                </c:pt>
              </c:strCache>
            </c:strRef>
          </c:cat>
          <c:val>
            <c:numRef>
              <c:f>'RPN Range 1-8 '!$B$57:$B$59</c:f>
              <c:numCache>
                <c:formatCode>General</c:formatCode>
                <c:ptCount val="3"/>
                <c:pt idx="0">
                  <c:v>0</c:v>
                </c:pt>
                <c:pt idx="1">
                  <c:v>0</c:v>
                </c:pt>
                <c:pt idx="2">
                  <c:v>0</c:v>
                </c:pt>
              </c:numCache>
            </c:numRef>
          </c:val>
          <c:extLst>
            <c:ext xmlns:c16="http://schemas.microsoft.com/office/drawing/2014/chart" uri="{C3380CC4-5D6E-409C-BE32-E72D297353CC}">
              <c16:uniqueId val="{00000016-61D2-42B2-B609-36F9ECB5FB02}"/>
            </c:ext>
          </c:extLst>
        </c:ser>
        <c:dLbls>
          <c:showLegendKey val="0"/>
          <c:showVal val="0"/>
          <c:showCatName val="0"/>
          <c:showSerName val="0"/>
          <c:showPercent val="0"/>
          <c:showBubbleSize val="0"/>
        </c:dLbls>
        <c:gapWidth val="150"/>
        <c:gapDepth val="0"/>
        <c:shape val="box"/>
        <c:axId val="429006496"/>
        <c:axId val="619353824"/>
        <c:axId val="0"/>
      </c:bar3DChart>
      <c:catAx>
        <c:axId val="42900649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sz="1400"/>
                  <a:t>RPN RANGES</a:t>
                </a:r>
              </a:p>
            </c:rich>
          </c:tx>
          <c:layout>
            <c:manualLayout>
              <c:xMode val="edge"/>
              <c:yMode val="edge"/>
              <c:x val="0.46108694244544757"/>
              <c:y val="0.93799467030906913"/>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2000" b="1" i="0" u="none" strike="noStrike" baseline="0">
                <a:solidFill>
                  <a:srgbClr val="000000"/>
                </a:solidFill>
                <a:latin typeface="Arial"/>
                <a:ea typeface="Arial"/>
                <a:cs typeface="Arial"/>
              </a:defRPr>
            </a:pPr>
            <a:endParaRPr lang="it-IT"/>
          </a:p>
        </c:txPr>
        <c:crossAx val="619353824"/>
        <c:crosses val="autoZero"/>
        <c:auto val="0"/>
        <c:lblAlgn val="ctr"/>
        <c:lblOffset val="100"/>
        <c:tickLblSkip val="1"/>
        <c:tickMarkSkip val="1"/>
        <c:noMultiLvlLbl val="0"/>
      </c:catAx>
      <c:valAx>
        <c:axId val="619353824"/>
        <c:scaling>
          <c:orientation val="minMax"/>
        </c:scaling>
        <c:delete val="0"/>
        <c:axPos val="l"/>
        <c:title>
          <c:tx>
            <c:rich>
              <a:bodyPr/>
              <a:lstStyle/>
              <a:p>
                <a:pPr>
                  <a:defRPr sz="1400" b="1" i="0" u="none" strike="noStrike" baseline="0">
                    <a:solidFill>
                      <a:srgbClr val="000000"/>
                    </a:solidFill>
                    <a:latin typeface="Arial"/>
                    <a:ea typeface="Arial"/>
                    <a:cs typeface="Arial"/>
                  </a:defRPr>
                </a:pPr>
                <a:r>
                  <a:rPr lang="en-US" sz="1400"/>
                  <a:t>TOTALS</a:t>
                </a:r>
              </a:p>
            </c:rich>
          </c:tx>
          <c:layout>
            <c:manualLayout>
              <c:xMode val="edge"/>
              <c:yMode val="edge"/>
              <c:x val="4.8458174655878872E-2"/>
              <c:y val="0.509234827789383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it-IT"/>
          </a:p>
        </c:txPr>
        <c:crossAx val="42900649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oddHeader>&amp;A</c:oddHeader>
      <c:oddFooter>Page &amp;P</c:oddFooter>
    </c:headerFooter>
    <c:pageMargins b="1" l="0.75000000000000044" r="0.75000000000000044" t="1" header="0.5" footer="0.5"/>
    <c:pageSetup orientation="landscape"/>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Drop" dropLines="11" dropStyle="combo" dx="16" fmlaRange="#REF!" noThreeD="1" sel="0" val="0"/>
</file>

<file path=xl/ctrlProps/ctrlProp13.xml><?xml version="1.0" encoding="utf-8"?>
<formControlPr xmlns="http://schemas.microsoft.com/office/spreadsheetml/2009/9/main" objectType="Drop" dropLines="11" dropStyle="combo" dx="16" fmlaRange="#REF!" noThreeD="1" sel="0" val="0"/>
</file>

<file path=xl/ctrlProps/ctrlProp14.xml><?xml version="1.0" encoding="utf-8"?>
<formControlPr xmlns="http://schemas.microsoft.com/office/spreadsheetml/2009/9/main" objectType="Drop" dropLines="11" dropStyle="combo" dx="16" fmlaRange="#REF!" noThreeD="1" sel="0" val="0"/>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chart" Target="../charts/chart1.xml"/><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chart" Target="../charts/chart2.xml"/></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47625</xdr:rowOff>
    </xdr:from>
    <xdr:to>
      <xdr:col>1</xdr:col>
      <xdr:colOff>514349</xdr:colOff>
      <xdr:row>3</xdr:row>
      <xdr:rowOff>180974</xdr:rowOff>
    </xdr:to>
    <xdr:pic>
      <xdr:nvPicPr>
        <xdr:cNvPr id="4" name="Immagine 3"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38125"/>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0</xdr:row>
      <xdr:rowOff>0</xdr:rowOff>
    </xdr:from>
    <xdr:to>
      <xdr:col>5</xdr:col>
      <xdr:colOff>9525</xdr:colOff>
      <xdr:row>0</xdr:row>
      <xdr:rowOff>123824</xdr:rowOff>
    </xdr:to>
    <xdr:sp macro="" textlink="">
      <xdr:nvSpPr>
        <xdr:cNvPr id="6" name="Rettangolo 5"/>
        <xdr:cNvSpPr/>
      </xdr:nvSpPr>
      <xdr:spPr bwMode="auto">
        <a:xfrm>
          <a:off x="371475" y="0"/>
          <a:ext cx="6096000" cy="123824"/>
        </a:xfrm>
        <a:prstGeom prst="rect">
          <a:avLst/>
        </a:prstGeom>
        <a:solidFill>
          <a:srgbClr val="00B0F0"/>
        </a:solidFill>
        <a:ln w="9525" cap="flat" cmpd="sng" algn="ctr">
          <a:solidFill>
            <a:srgbClr val="00B0F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0</xdr:col>
      <xdr:colOff>371475</xdr:colOff>
      <xdr:row>0</xdr:row>
      <xdr:rowOff>140828</xdr:rowOff>
    </xdr:from>
    <xdr:to>
      <xdr:col>5</xdr:col>
      <xdr:colOff>9525</xdr:colOff>
      <xdr:row>0</xdr:row>
      <xdr:rowOff>209550</xdr:rowOff>
    </xdr:to>
    <xdr:sp macro="" textlink="">
      <xdr:nvSpPr>
        <xdr:cNvPr id="7" name="Rettangolo 6"/>
        <xdr:cNvSpPr/>
      </xdr:nvSpPr>
      <xdr:spPr bwMode="auto">
        <a:xfrm>
          <a:off x="371475" y="140828"/>
          <a:ext cx="6096000" cy="68722"/>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editAs="oneCell">
    <xdr:from>
      <xdr:col>3</xdr:col>
      <xdr:colOff>3028950</xdr:colOff>
      <xdr:row>1</xdr:row>
      <xdr:rowOff>66675</xdr:rowOff>
    </xdr:from>
    <xdr:to>
      <xdr:col>4</xdr:col>
      <xdr:colOff>590549</xdr:colOff>
      <xdr:row>3</xdr:row>
      <xdr:rowOff>149232</xdr:rowOff>
    </xdr:to>
    <xdr:pic>
      <xdr:nvPicPr>
        <xdr:cNvPr id="8" name="Immagine 7"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8825" y="257175"/>
          <a:ext cx="600074" cy="46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xdr:row>
          <xdr:rowOff>0</xdr:rowOff>
        </xdr:from>
        <xdr:to>
          <xdr:col>2</xdr:col>
          <xdr:colOff>571500</xdr:colOff>
          <xdr:row>5</xdr:row>
          <xdr:rowOff>209550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xdr:row>
          <xdr:rowOff>0</xdr:rowOff>
        </xdr:from>
        <xdr:to>
          <xdr:col>4</xdr:col>
          <xdr:colOff>0</xdr:colOff>
          <xdr:row>5</xdr:row>
          <xdr:rowOff>209550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xdr:row>
          <xdr:rowOff>0</xdr:rowOff>
        </xdr:from>
        <xdr:to>
          <xdr:col>6</xdr:col>
          <xdr:colOff>238125</xdr:colOff>
          <xdr:row>5</xdr:row>
          <xdr:rowOff>209550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Production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5</xdr:row>
          <xdr:rowOff>0</xdr:rowOff>
        </xdr:from>
        <xdr:to>
          <xdr:col>13</xdr:col>
          <xdr:colOff>257175</xdr:colOff>
          <xdr:row>5</xdr:row>
          <xdr:rowOff>219075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Engineering Change Documents are attached</a:t>
              </a:r>
            </a:p>
          </xdr:txBody>
        </xdr:sp>
        <xdr:clientData/>
      </xdr:twoCellAnchor>
    </mc:Choice>
    <mc:Fallback/>
  </mc:AlternateContent>
  <xdr:twoCellAnchor editAs="oneCell">
    <xdr:from>
      <xdr:col>1</xdr:col>
      <xdr:colOff>38100</xdr:colOff>
      <xdr:row>1</xdr:row>
      <xdr:rowOff>95250</xdr:rowOff>
    </xdr:from>
    <xdr:to>
      <xdr:col>2</xdr:col>
      <xdr:colOff>47624</xdr:colOff>
      <xdr:row>4</xdr:row>
      <xdr:rowOff>38099</xdr:rowOff>
    </xdr:to>
    <xdr:pic>
      <xdr:nvPicPr>
        <xdr:cNvPr id="8" name="Immagine 7"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85750"/>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314325</xdr:colOff>
      <xdr:row>2</xdr:row>
      <xdr:rowOff>9525</xdr:rowOff>
    </xdr:from>
    <xdr:to>
      <xdr:col>13</xdr:col>
      <xdr:colOff>921482</xdr:colOff>
      <xdr:row>4</xdr:row>
      <xdr:rowOff>92082</xdr:rowOff>
    </xdr:to>
    <xdr:pic>
      <xdr:nvPicPr>
        <xdr:cNvPr id="9" name="Immagine 8"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20050" y="390525"/>
          <a:ext cx="606424" cy="46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22742</xdr:rowOff>
    </xdr:from>
    <xdr:to>
      <xdr:col>14</xdr:col>
      <xdr:colOff>19050</xdr:colOff>
      <xdr:row>0</xdr:row>
      <xdr:rowOff>142875</xdr:rowOff>
    </xdr:to>
    <xdr:sp macro="" textlink="">
      <xdr:nvSpPr>
        <xdr:cNvPr id="10" name="Rettangolo 9"/>
        <xdr:cNvSpPr/>
      </xdr:nvSpPr>
      <xdr:spPr bwMode="auto">
        <a:xfrm>
          <a:off x="381000" y="22742"/>
          <a:ext cx="8229600" cy="120133"/>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1</xdr:col>
      <xdr:colOff>0</xdr:colOff>
      <xdr:row>0</xdr:row>
      <xdr:rowOff>161925</xdr:rowOff>
    </xdr:from>
    <xdr:to>
      <xdr:col>14</xdr:col>
      <xdr:colOff>19050</xdr:colOff>
      <xdr:row>1</xdr:row>
      <xdr:rowOff>38099</xdr:rowOff>
    </xdr:to>
    <xdr:sp macro="" textlink="">
      <xdr:nvSpPr>
        <xdr:cNvPr id="11" name="Rettangolo 10"/>
        <xdr:cNvSpPr/>
      </xdr:nvSpPr>
      <xdr:spPr bwMode="auto">
        <a:xfrm>
          <a:off x="381000" y="161925"/>
          <a:ext cx="8229600" cy="66674"/>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11</xdr:row>
          <xdr:rowOff>133350</xdr:rowOff>
        </xdr:from>
        <xdr:to>
          <xdr:col>5</xdr:col>
          <xdr:colOff>104775</xdr:colOff>
          <xdr:row>13</xdr:row>
          <xdr:rowOff>19050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133350</xdr:rowOff>
        </xdr:from>
        <xdr:to>
          <xdr:col>5</xdr:col>
          <xdr:colOff>104775</xdr:colOff>
          <xdr:row>14</xdr:row>
          <xdr:rowOff>19050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12</xdr:row>
          <xdr:rowOff>133350</xdr:rowOff>
        </xdr:from>
        <xdr:to>
          <xdr:col>10</xdr:col>
          <xdr:colOff>76200</xdr:colOff>
          <xdr:row>14</xdr:row>
          <xdr:rowOff>19050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11</xdr:row>
          <xdr:rowOff>142875</xdr:rowOff>
        </xdr:from>
        <xdr:to>
          <xdr:col>10</xdr:col>
          <xdr:colOff>76200</xdr:colOff>
          <xdr:row>13</xdr:row>
          <xdr:rowOff>28575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133350</xdr:rowOff>
        </xdr:from>
        <xdr:to>
          <xdr:col>16</xdr:col>
          <xdr:colOff>85725</xdr:colOff>
          <xdr:row>13</xdr:row>
          <xdr:rowOff>19050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133350</xdr:rowOff>
        </xdr:from>
        <xdr:to>
          <xdr:col>16</xdr:col>
          <xdr:colOff>85725</xdr:colOff>
          <xdr:row>14</xdr:row>
          <xdr:rowOff>19050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0</xdr:col>
      <xdr:colOff>76200</xdr:colOff>
      <xdr:row>0</xdr:row>
      <xdr:rowOff>47625</xdr:rowOff>
    </xdr:from>
    <xdr:ext cx="514349" cy="514349"/>
    <xdr:pic>
      <xdr:nvPicPr>
        <xdr:cNvPr id="2" name="Immagine 1"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552450</xdr:colOff>
      <xdr:row>0</xdr:row>
      <xdr:rowOff>76200</xdr:rowOff>
    </xdr:from>
    <xdr:ext cx="600074" cy="463557"/>
    <xdr:pic>
      <xdr:nvPicPr>
        <xdr:cNvPr id="3" name="Immagine 2"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6850" y="76200"/>
          <a:ext cx="600074" cy="463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twoCellAnchor>
    <xdr:from>
      <xdr:col>2</xdr:col>
      <xdr:colOff>447675</xdr:colOff>
      <xdr:row>1</xdr:row>
      <xdr:rowOff>28575</xdr:rowOff>
    </xdr:from>
    <xdr:to>
      <xdr:col>7</xdr:col>
      <xdr:colOff>523875</xdr:colOff>
      <xdr:row>3</xdr:row>
      <xdr:rowOff>28575</xdr:rowOff>
    </xdr:to>
    <xdr:sp macro="" textlink="">
      <xdr:nvSpPr>
        <xdr:cNvPr id="2" name="Text 3">
          <a:extLst>
            <a:ext uri="{FF2B5EF4-FFF2-40B4-BE49-F238E27FC236}">
              <a16:creationId xmlns:a16="http://schemas.microsoft.com/office/drawing/2014/main" id="{00000000-0008-0000-1100-000002000000}"/>
            </a:ext>
          </a:extLst>
        </xdr:cNvPr>
        <xdr:cNvSpPr txBox="1">
          <a:spLocks noChangeArrowheads="1"/>
        </xdr:cNvSpPr>
      </xdr:nvSpPr>
      <xdr:spPr bwMode="auto">
        <a:xfrm>
          <a:off x="1666875" y="219075"/>
          <a:ext cx="3124200" cy="381000"/>
        </a:xfrm>
        <a:prstGeom prst="rect">
          <a:avLst/>
        </a:prstGeom>
        <a:solidFill>
          <a:srgbClr val="000000"/>
        </a:solidFill>
        <a:ln w="17145">
          <a:solidFill>
            <a:srgbClr val="000000"/>
          </a:solidFill>
          <a:miter lim="800000"/>
          <a:headEnd/>
          <a:tailEnd/>
        </a:ln>
      </xdr:spPr>
      <xdr:txBody>
        <a:bodyPr vertOverflow="clip" wrap="square" lIns="45720" tIns="36576" rIns="45720" bIns="0" anchor="t" upright="1"/>
        <a:lstStyle/>
        <a:p>
          <a:pPr algn="ctr" rtl="0">
            <a:defRPr sz="1000"/>
          </a:pPr>
          <a:r>
            <a:rPr lang="en-US" sz="1800" b="1" i="0" u="none" strike="noStrike" baseline="0">
              <a:solidFill>
                <a:srgbClr val="FFFFFF"/>
              </a:solidFill>
              <a:latin typeface="Arial"/>
              <a:cs typeface="Arial"/>
            </a:rPr>
            <a:t>TOP 5 RPN</a:t>
          </a:r>
        </a:p>
      </xdr:txBody>
    </xdr:sp>
    <xdr:clientData/>
  </xdr:twoCellAnchor>
  <xdr:oneCellAnchor>
    <xdr:from>
      <xdr:col>0</xdr:col>
      <xdr:colOff>123825</xdr:colOff>
      <xdr:row>1</xdr:row>
      <xdr:rowOff>0</xdr:rowOff>
    </xdr:from>
    <xdr:ext cx="514349" cy="514349"/>
    <xdr:pic>
      <xdr:nvPicPr>
        <xdr:cNvPr id="3" name="Immagine 2"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0"/>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0</xdr:row>
      <xdr:rowOff>152400</xdr:rowOff>
    </xdr:from>
    <xdr:ext cx="600074" cy="463557"/>
    <xdr:pic>
      <xdr:nvPicPr>
        <xdr:cNvPr id="4" name="Immagine 3"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152400"/>
          <a:ext cx="600074" cy="463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twoCellAnchor>
    <xdr:from>
      <xdr:col>0</xdr:col>
      <xdr:colOff>68580</xdr:colOff>
      <xdr:row>8</xdr:row>
      <xdr:rowOff>83820</xdr:rowOff>
    </xdr:from>
    <xdr:to>
      <xdr:col>18</xdr:col>
      <xdr:colOff>182880</xdr:colOff>
      <xdr:row>52</xdr:row>
      <xdr:rowOff>144780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11</xdr:row>
      <xdr:rowOff>1905</xdr:rowOff>
    </xdr:from>
    <xdr:to>
      <xdr:col>15</xdr:col>
      <xdr:colOff>550545</xdr:colOff>
      <xdr:row>13</xdr:row>
      <xdr:rowOff>26977</xdr:rowOff>
    </xdr:to>
    <xdr:sp macro="" textlink="">
      <xdr:nvSpPr>
        <xdr:cNvPr id="3" name="Text 4">
          <a:extLst>
            <a:ext uri="{FF2B5EF4-FFF2-40B4-BE49-F238E27FC236}">
              <a16:creationId xmlns:a16="http://schemas.microsoft.com/office/drawing/2014/main" id="{00000000-0008-0000-1000-000003000000}"/>
            </a:ext>
          </a:extLst>
        </xdr:cNvPr>
        <xdr:cNvSpPr txBox="1">
          <a:spLocks noChangeArrowheads="1"/>
        </xdr:cNvSpPr>
      </xdr:nvSpPr>
      <xdr:spPr bwMode="auto">
        <a:xfrm>
          <a:off x="1371600" y="2097405"/>
          <a:ext cx="8322945" cy="406072"/>
        </a:xfrm>
        <a:prstGeom prst="rect">
          <a:avLst/>
        </a:prstGeom>
        <a:noFill/>
        <a:ln w="17145">
          <a:noFill/>
          <a:miter lim="800000"/>
          <a:headEnd/>
          <a:tailEnd/>
        </a:ln>
      </xdr:spPr>
      <xdr:txBody>
        <a:bodyPr vertOverflow="clip" wrap="square" lIns="45720" tIns="36576" rIns="45720" bIns="0" anchor="t" upright="1"/>
        <a:lstStyle/>
        <a:p>
          <a:pPr algn="ctr" rtl="0">
            <a:defRPr sz="1000"/>
          </a:pPr>
          <a:r>
            <a:rPr lang="it-IT" sz="1800" b="1" i="0" u="none" strike="noStrike" baseline="0">
              <a:solidFill>
                <a:srgbClr val="000000"/>
              </a:solidFill>
              <a:latin typeface="Arial"/>
              <a:cs typeface="Arial"/>
            </a:rPr>
            <a:t>RPN RANGE CHART SEVERITY 9-10</a:t>
          </a:r>
        </a:p>
      </xdr:txBody>
    </xdr:sp>
    <xdr:clientData/>
  </xdr:twoCellAnchor>
  <xdr:twoCellAnchor>
    <xdr:from>
      <xdr:col>19</xdr:col>
      <xdr:colOff>262890</xdr:colOff>
      <xdr:row>24</xdr:row>
      <xdr:rowOff>95250</xdr:rowOff>
    </xdr:from>
    <xdr:to>
      <xdr:col>20</xdr:col>
      <xdr:colOff>32340</xdr:colOff>
      <xdr:row>26</xdr:row>
      <xdr:rowOff>8160</xdr:rowOff>
    </xdr:to>
    <xdr:sp macro="" textlink="">
      <xdr:nvSpPr>
        <xdr:cNvPr id="4" name="Rectangle 3">
          <a:extLst>
            <a:ext uri="{FF2B5EF4-FFF2-40B4-BE49-F238E27FC236}">
              <a16:creationId xmlns:a16="http://schemas.microsoft.com/office/drawing/2014/main" id="{00000000-0008-0000-1000-000004000000}"/>
            </a:ext>
          </a:extLst>
        </xdr:cNvPr>
        <xdr:cNvSpPr>
          <a:spLocks noChangeArrowheads="1"/>
        </xdr:cNvSpPr>
      </xdr:nvSpPr>
      <xdr:spPr bwMode="auto">
        <a:xfrm>
          <a:off x="11845290" y="4667250"/>
          <a:ext cx="379050" cy="293910"/>
        </a:xfrm>
        <a:prstGeom prst="rect">
          <a:avLst/>
        </a:prstGeom>
        <a:solidFill>
          <a:srgbClr val="FF0000"/>
        </a:solidFill>
        <a:ln w="9525">
          <a:solidFill>
            <a:srgbClr val="000000"/>
          </a:solidFill>
          <a:miter lim="800000"/>
          <a:headEnd/>
          <a:tailEnd/>
        </a:ln>
      </xdr:spPr>
    </xdr:sp>
    <xdr:clientData/>
  </xdr:twoCellAnchor>
  <xdr:oneCellAnchor>
    <xdr:from>
      <xdr:col>20</xdr:col>
      <xdr:colOff>200025</xdr:colOff>
      <xdr:row>24</xdr:row>
      <xdr:rowOff>32385</xdr:rowOff>
    </xdr:from>
    <xdr:ext cx="4981575" cy="2362200"/>
    <xdr:sp macro="" textlink="">
      <xdr:nvSpPr>
        <xdr:cNvPr id="5" name="Text Box 5">
          <a:extLst>
            <a:ext uri="{FF2B5EF4-FFF2-40B4-BE49-F238E27FC236}">
              <a16:creationId xmlns:a16="http://schemas.microsoft.com/office/drawing/2014/main" id="{00000000-0008-0000-1000-000006000000}"/>
            </a:ext>
          </a:extLst>
        </xdr:cNvPr>
        <xdr:cNvSpPr txBox="1">
          <a:spLocks noChangeArrowheads="1"/>
        </xdr:cNvSpPr>
      </xdr:nvSpPr>
      <xdr:spPr bwMode="auto">
        <a:xfrm>
          <a:off x="12392025" y="4604385"/>
          <a:ext cx="4981575" cy="2362200"/>
        </a:xfrm>
        <a:prstGeom prst="rect">
          <a:avLst/>
        </a:prstGeom>
        <a:noFill/>
        <a:ln w="9525">
          <a:noFill/>
          <a:miter lim="800000"/>
          <a:headEnd/>
          <a:tailEnd/>
        </a:ln>
      </xdr:spPr>
      <xdr:txBody>
        <a:bodyPr vertOverflow="clip" wrap="square" lIns="36576" tIns="27432" rIns="0" bIns="0" anchor="t" upright="1"/>
        <a:lstStyle/>
        <a:p>
          <a:pPr algn="l" rtl="0">
            <a:defRPr sz="1000"/>
          </a:pPr>
          <a:r>
            <a:rPr lang="it-IT" sz="2000" b="1" i="0" u="none" strike="noStrike" baseline="0">
              <a:solidFill>
                <a:srgbClr val="000000"/>
              </a:solidFill>
              <a:latin typeface="Arial"/>
              <a:cs typeface="Arial"/>
            </a:rPr>
            <a:t>RPN&gt;40 </a:t>
          </a:r>
          <a:r>
            <a:rPr lang="it-IT" sz="1400" b="0" i="0" u="none" strike="noStrike" baseline="0">
              <a:solidFill>
                <a:srgbClr val="000000"/>
              </a:solidFill>
              <a:latin typeface="Arial"/>
              <a:cs typeface="Arial"/>
            </a:rPr>
            <a:t>(Riduzione obbligatoria</a:t>
          </a:r>
          <a:r>
            <a:rPr lang="it-IT" sz="2000" b="0" i="0" u="none" strike="noStrike" baseline="0">
              <a:solidFill>
                <a:srgbClr val="000000"/>
              </a:solidFill>
              <a:latin typeface="Arial"/>
              <a:cs typeface="Arial"/>
            </a:rPr>
            <a:t>)</a:t>
          </a:r>
          <a:endParaRPr lang="it-IT" sz="2000" b="1" i="0" u="none" strike="noStrike" baseline="0">
            <a:solidFill>
              <a:srgbClr val="000000"/>
            </a:solidFill>
            <a:latin typeface="Arial"/>
            <a:cs typeface="Arial"/>
          </a:endParaRPr>
        </a:p>
        <a:p>
          <a:pPr algn="l" rtl="0">
            <a:defRPr sz="1000"/>
          </a:pPr>
          <a:endParaRPr lang="it-IT" sz="2000" b="1" i="0" u="none" strike="noStrike" baseline="0">
            <a:solidFill>
              <a:srgbClr val="000000"/>
            </a:solidFill>
            <a:latin typeface="Arial"/>
            <a:cs typeface="Arial"/>
          </a:endParaRPr>
        </a:p>
        <a:p>
          <a:pPr algn="l" rtl="0">
            <a:defRPr sz="1000"/>
          </a:pPr>
          <a:r>
            <a:rPr lang="it-IT" sz="2000" b="1" i="0" u="none" strike="noStrike" baseline="0">
              <a:solidFill>
                <a:srgbClr val="000000"/>
              </a:solidFill>
              <a:latin typeface="Arial"/>
              <a:cs typeface="Arial"/>
            </a:rPr>
            <a:t>RPN≤40 (</a:t>
          </a:r>
          <a:r>
            <a:rPr lang="it-IT" sz="1400" b="0" i="0" u="none" strike="noStrike" baseline="0">
              <a:solidFill>
                <a:srgbClr val="000000"/>
              </a:solidFill>
              <a:latin typeface="Arial"/>
              <a:cs typeface="Arial"/>
            </a:rPr>
            <a:t>Nessun intervento</a:t>
          </a:r>
          <a:r>
            <a:rPr lang="it-IT" sz="2000" b="1" i="0" u="none" strike="noStrike" baseline="0">
              <a:solidFill>
                <a:srgbClr val="000000"/>
              </a:solidFill>
              <a:latin typeface="Arial"/>
              <a:cs typeface="Arial"/>
            </a:rPr>
            <a:t>)</a:t>
          </a:r>
        </a:p>
        <a:p>
          <a:pPr algn="l" rtl="0">
            <a:defRPr sz="1000"/>
          </a:pPr>
          <a:endParaRPr lang="it-IT" sz="2000" b="1" i="0" u="none" strike="noStrike" baseline="0">
            <a:solidFill>
              <a:srgbClr val="000000"/>
            </a:solidFill>
            <a:latin typeface="Arial"/>
            <a:cs typeface="Arial"/>
          </a:endParaRPr>
        </a:p>
      </xdr:txBody>
    </xdr:sp>
    <xdr:clientData/>
  </xdr:oneCellAnchor>
  <xdr:absoluteAnchor>
    <xdr:pos x="4486275" y="104775"/>
    <xdr:ext cx="9244965" cy="1390650"/>
    <xdr:sp macro="" textlink="">
      <xdr:nvSpPr>
        <xdr:cNvPr id="6" name="Rechteck 5">
          <a:extLst>
            <a:ext uri="{FF2B5EF4-FFF2-40B4-BE49-F238E27FC236}">
              <a16:creationId xmlns:a16="http://schemas.microsoft.com/office/drawing/2014/main" id="{00000000-0008-0000-1000-000008000000}"/>
            </a:ext>
          </a:extLst>
        </xdr:cNvPr>
        <xdr:cNvSpPr>
          <a:spLocks noChangeArrowheads="1"/>
        </xdr:cNvSpPr>
      </xdr:nvSpPr>
      <xdr:spPr bwMode="auto">
        <a:xfrm>
          <a:off x="4486275" y="104775"/>
          <a:ext cx="9244965" cy="1390650"/>
        </a:xfrm>
        <a:prstGeom prst="roundRect">
          <a:avLst>
            <a:gd name="adj" fmla="val 16667"/>
          </a:avLst>
        </a:prstGeom>
        <a:solidFill>
          <a:srgbClr val="FFFFFF"/>
        </a:solidFill>
        <a:ln w="12700">
          <a:solidFill>
            <a:srgbClr val="000000"/>
          </a:solidFill>
          <a:round/>
          <a:headEnd/>
          <a:tailEnd/>
        </a:ln>
        <a:effectLst>
          <a:outerShdw dist="35921" dir="2700000" algn="ctr" rotWithShape="0">
            <a:srgbClr val="000000"/>
          </a:outerShdw>
        </a:effectLst>
      </xdr:spPr>
      <xdr:txBody>
        <a:bodyPr vertOverflow="clip" wrap="square" lIns="36576" tIns="27432" rIns="0" bIns="0" anchor="t" upright="1"/>
        <a:lstStyle/>
        <a:p>
          <a:pPr algn="ctr" rtl="0">
            <a:defRPr sz="1000"/>
          </a:pPr>
          <a:r>
            <a:rPr lang="it-IT" sz="1400" b="1" i="0" u="none" strike="noStrike" baseline="0">
              <a:solidFill>
                <a:srgbClr val="000000"/>
              </a:solidFill>
              <a:latin typeface="Arial"/>
              <a:cs typeface="Arial"/>
            </a:rPr>
            <a:t>    </a:t>
          </a:r>
          <a:r>
            <a:rPr lang="it-IT" sz="2000" b="1" i="0" u="none" strike="noStrike" baseline="0">
              <a:solidFill>
                <a:srgbClr val="000000"/>
              </a:solidFill>
              <a:latin typeface="Arial"/>
              <a:cs typeface="Arial"/>
            </a:rPr>
            <a:t> </a:t>
          </a:r>
          <a:r>
            <a:rPr lang="it-IT" sz="2200" b="1" i="0" u="sng" strike="noStrike" baseline="0">
              <a:solidFill>
                <a:srgbClr val="000000"/>
              </a:solidFill>
              <a:latin typeface="Arial"/>
              <a:cs typeface="Arial"/>
            </a:rPr>
            <a:t>Level - III - ME - Riepilogo RPN - Gravità 9-10</a:t>
          </a:r>
          <a:endParaRPr lang="it-IT" sz="1400" b="1" i="0" u="none" strike="noStrike" baseline="0">
            <a:solidFill>
              <a:srgbClr val="000000"/>
            </a:solidFill>
            <a:latin typeface="Arial"/>
            <a:cs typeface="Arial"/>
          </a:endParaRPr>
        </a:p>
        <a:p>
          <a:pPr algn="ctr" rtl="0">
            <a:defRPr sz="1000"/>
          </a:pPr>
          <a:endParaRPr lang="it-IT" sz="1400" b="1" i="0" u="none" strike="noStrike" baseline="0">
            <a:solidFill>
              <a:srgbClr val="000000"/>
            </a:solidFill>
            <a:latin typeface="Arial"/>
            <a:cs typeface="Arial"/>
          </a:endParaRPr>
        </a:p>
        <a:p>
          <a:pPr algn="ctr" rtl="0">
            <a:defRPr sz="1000"/>
          </a:pPr>
          <a:r>
            <a:rPr lang="it-IT" sz="1400" b="1" i="0" u="none" strike="noStrike" baseline="0">
              <a:solidFill>
                <a:srgbClr val="000000"/>
              </a:solidFill>
              <a:latin typeface="Arial"/>
              <a:cs typeface="Arial"/>
            </a:rPr>
            <a:t>Note particolari </a:t>
          </a:r>
          <a:r>
            <a:rPr lang="it-IT" sz="1800" b="1" i="0" u="none" strike="noStrike" baseline="0">
              <a:solidFill>
                <a:srgbClr val="000000"/>
              </a:solidFill>
              <a:latin typeface="Arial"/>
              <a:cs typeface="Arial"/>
            </a:rPr>
            <a:t> </a:t>
          </a:r>
        </a:p>
      </xdr:txBody>
    </xdr:sp>
    <xdr:clientData/>
  </xdr:absoluteAnchor>
  <xdr:absoluteAnchor>
    <xdr:pos x="0" y="180109"/>
    <xdr:ext cx="1860841" cy="1309255"/>
    <xdr:sp macro="" textlink="">
      <xdr:nvSpPr>
        <xdr:cNvPr id="7" name="Text 16">
          <a:extLst>
            <a:ext uri="{FF2B5EF4-FFF2-40B4-BE49-F238E27FC236}">
              <a16:creationId xmlns:a16="http://schemas.microsoft.com/office/drawing/2014/main" id="{00000000-0008-0000-1000-000010000000}"/>
            </a:ext>
          </a:extLst>
        </xdr:cNvPr>
        <xdr:cNvSpPr>
          <a:spLocks noChangeArrowheads="1"/>
        </xdr:cNvSpPr>
      </xdr:nvSpPr>
      <xdr:spPr bwMode="auto">
        <a:xfrm>
          <a:off x="0" y="180109"/>
          <a:ext cx="1860841" cy="1309255"/>
        </a:xfrm>
        <a:prstGeom prst="roundRect">
          <a:avLst>
            <a:gd name="adj" fmla="val 16667"/>
          </a:avLst>
        </a:prstGeom>
        <a:solidFill>
          <a:srgbClr val="FFFFFF"/>
        </a:solidFill>
        <a:ln w="12700">
          <a:solidFill>
            <a:srgbClr val="000000"/>
          </a:solidFill>
          <a:round/>
          <a:headEnd/>
          <a:tailEnd/>
        </a:ln>
        <a:effectLst>
          <a:outerShdw dist="35921" dir="2700000" algn="ctr" rotWithShape="0">
            <a:srgbClr val="000000"/>
          </a:outerShdw>
        </a:effectLst>
      </xdr:spPr>
      <xdr:txBody>
        <a:bodyPr vertOverflow="clip" wrap="square" lIns="36576" tIns="32004" rIns="36576" bIns="32004" anchor="ctr" upright="1"/>
        <a:lstStyle/>
        <a:p>
          <a:pPr algn="ctr" rtl="0">
            <a:defRPr sz="1000"/>
          </a:pPr>
          <a:endParaRPr lang="it-IT" sz="1500" b="1" i="0" u="none" strike="noStrike" baseline="0">
            <a:solidFill>
              <a:srgbClr val="000000"/>
            </a:solidFill>
            <a:latin typeface="Arial"/>
            <a:cs typeface="Arial"/>
          </a:endParaRPr>
        </a:p>
        <a:p>
          <a:pPr algn="ctr" rtl="0">
            <a:defRPr sz="1000"/>
          </a:pPr>
          <a:endParaRPr lang="it-IT" sz="1500" b="1" i="0" u="none" strike="noStrike" baseline="0">
            <a:solidFill>
              <a:srgbClr val="000000"/>
            </a:solidFill>
            <a:latin typeface="Arial"/>
            <a:cs typeface="Arial"/>
          </a:endParaRPr>
        </a:p>
      </xdr:txBody>
    </xdr:sp>
    <xdr:clientData/>
  </xdr:absoluteAnchor>
  <xdr:oneCellAnchor>
    <xdr:from>
      <xdr:col>0</xdr:col>
      <xdr:colOff>209550</xdr:colOff>
      <xdr:row>2</xdr:row>
      <xdr:rowOff>142009</xdr:rowOff>
    </xdr:from>
    <xdr:ext cx="514349" cy="514349"/>
    <xdr:pic>
      <xdr:nvPicPr>
        <xdr:cNvPr id="8" name="Immagine 7" descr="Risultati immagini per logo berc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523009"/>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419100</xdr:colOff>
      <xdr:row>2</xdr:row>
      <xdr:rowOff>180109</xdr:rowOff>
    </xdr:from>
    <xdr:ext cx="600074" cy="463557"/>
    <xdr:pic>
      <xdr:nvPicPr>
        <xdr:cNvPr id="9" name="Immagine 8" descr="Risultati immagini per thyssenkrupp"/>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8700" y="561109"/>
          <a:ext cx="600074" cy="463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266700</xdr:colOff>
      <xdr:row>27</xdr:row>
      <xdr:rowOff>152400</xdr:rowOff>
    </xdr:from>
    <xdr:ext cx="408467" cy="268247"/>
    <xdr:pic>
      <xdr:nvPicPr>
        <xdr:cNvPr id="10" name="Immagine 9"/>
        <xdr:cNvPicPr>
          <a:picLocks noChangeAspect="1"/>
        </xdr:cNvPicPr>
      </xdr:nvPicPr>
      <xdr:blipFill>
        <a:blip xmlns:r="http://schemas.openxmlformats.org/officeDocument/2006/relationships" r:embed="rId4"/>
        <a:stretch>
          <a:fillRect/>
        </a:stretch>
      </xdr:blipFill>
      <xdr:spPr>
        <a:xfrm>
          <a:off x="11849100" y="5295900"/>
          <a:ext cx="408467" cy="268247"/>
        </a:xfrm>
        <a:prstGeom prst="rect">
          <a:avLst/>
        </a:prstGeom>
      </xdr:spPr>
    </xdr:pic>
    <xdr:clientData/>
  </xdr:oneCellAnchor>
  <xdr:twoCellAnchor>
    <xdr:from>
      <xdr:col>15</xdr:col>
      <xdr:colOff>1714500</xdr:colOff>
      <xdr:row>0</xdr:row>
      <xdr:rowOff>133350</xdr:rowOff>
    </xdr:from>
    <xdr:to>
      <xdr:col>17</xdr:col>
      <xdr:colOff>720090</xdr:colOff>
      <xdr:row>8</xdr:row>
      <xdr:rowOff>0</xdr:rowOff>
    </xdr:to>
    <xdr:sp macro="" textlink="">
      <xdr:nvSpPr>
        <xdr:cNvPr id="11" name="AutoShape 9">
          <a:extLst>
            <a:ext uri="{FF2B5EF4-FFF2-40B4-BE49-F238E27FC236}">
              <a16:creationId xmlns:a16="http://schemas.microsoft.com/office/drawing/2014/main" id="{00000000-0008-0000-0F00-00000A000000}"/>
            </a:ext>
          </a:extLst>
        </xdr:cNvPr>
        <xdr:cNvSpPr>
          <a:spLocks noChangeArrowheads="1"/>
        </xdr:cNvSpPr>
      </xdr:nvSpPr>
      <xdr:spPr bwMode="auto">
        <a:xfrm>
          <a:off x="9753600" y="133350"/>
          <a:ext cx="1215390" cy="1390650"/>
        </a:xfrm>
        <a:prstGeom prst="roundRect">
          <a:avLst>
            <a:gd name="adj" fmla="val 16667"/>
          </a:avLst>
        </a:prstGeom>
        <a:solidFill>
          <a:srgbClr val="FFFFFF"/>
        </a:solidFill>
        <a:ln w="12700">
          <a:solidFill>
            <a:srgbClr val="000000"/>
          </a:solidFill>
          <a:round/>
          <a:headEnd/>
          <a:tailEnd/>
        </a:ln>
      </xdr:spPr>
    </xdr:sp>
    <xdr:clientData/>
  </xdr:twoCellAnchor>
  <xdr:oneCellAnchor>
    <xdr:from>
      <xdr:col>16</xdr:col>
      <xdr:colOff>830580</xdr:colOff>
      <xdr:row>1</xdr:row>
      <xdr:rowOff>93345</xdr:rowOff>
    </xdr:from>
    <xdr:ext cx="1017254" cy="228600"/>
    <xdr:sp macro="" textlink="">
      <xdr:nvSpPr>
        <xdr:cNvPr id="12" name="Text Box 10">
          <a:extLst>
            <a:ext uri="{FF2B5EF4-FFF2-40B4-BE49-F238E27FC236}">
              <a16:creationId xmlns:a16="http://schemas.microsoft.com/office/drawing/2014/main" id="{00000000-0008-0000-0F00-00000B000000}"/>
            </a:ext>
          </a:extLst>
        </xdr:cNvPr>
        <xdr:cNvSpPr txBox="1">
          <a:spLocks noChangeArrowheads="1"/>
        </xdr:cNvSpPr>
      </xdr:nvSpPr>
      <xdr:spPr bwMode="auto">
        <a:xfrm>
          <a:off x="10365105" y="283845"/>
          <a:ext cx="1017254" cy="228600"/>
        </a:xfrm>
        <a:prstGeom prst="rect">
          <a:avLst/>
        </a:prstGeom>
        <a:noFill/>
        <a:ln w="9525">
          <a:noFill/>
          <a:miter lim="800000"/>
          <a:headEnd/>
          <a:tailEnd/>
        </a:ln>
        <a:effectLst/>
      </xdr:spPr>
      <xdr:txBody>
        <a:bodyPr vertOverflow="clip" wrap="square" lIns="36576" tIns="27432" rIns="0" bIns="0" anchor="t" upright="1"/>
        <a:lstStyle/>
        <a:p>
          <a:pPr algn="l" rtl="0">
            <a:defRPr sz="1000"/>
          </a:pPr>
          <a:r>
            <a:rPr lang="it-IT" sz="1200" b="1" i="0" u="none" strike="noStrike" baseline="0">
              <a:solidFill>
                <a:srgbClr val="000000"/>
              </a:solidFill>
              <a:latin typeface="Arial"/>
              <a:cs typeface="Arial"/>
            </a:rPr>
            <a:t>Evaluation</a:t>
          </a:r>
        </a:p>
      </xdr:txBody>
    </xdr:sp>
    <xdr:clientData/>
  </xdr:oneCellAnchor>
  <xdr:twoCellAnchor>
    <xdr:from>
      <xdr:col>16</xdr:col>
      <xdr:colOff>956310</xdr:colOff>
      <xdr:row>4</xdr:row>
      <xdr:rowOff>133350</xdr:rowOff>
    </xdr:from>
    <xdr:to>
      <xdr:col>16</xdr:col>
      <xdr:colOff>1249680</xdr:colOff>
      <xdr:row>6</xdr:row>
      <xdr:rowOff>7620</xdr:rowOff>
    </xdr:to>
    <xdr:grpSp>
      <xdr:nvGrpSpPr>
        <xdr:cNvPr id="13" name="Group 12">
          <a:extLst>
            <a:ext uri="{FF2B5EF4-FFF2-40B4-BE49-F238E27FC236}">
              <a16:creationId xmlns:a16="http://schemas.microsoft.com/office/drawing/2014/main" id="{00000000-0008-0000-0F00-00000C000000}"/>
            </a:ext>
          </a:extLst>
        </xdr:cNvPr>
        <xdr:cNvGrpSpPr>
          <a:grpSpLocks/>
        </xdr:cNvGrpSpPr>
      </xdr:nvGrpSpPr>
      <xdr:grpSpPr bwMode="auto">
        <a:xfrm>
          <a:off x="15739110" y="895350"/>
          <a:ext cx="293370" cy="255270"/>
          <a:chOff x="-11399" y="-20"/>
          <a:chExt cx="5096" cy="14"/>
        </a:xfrm>
      </xdr:grpSpPr>
      <xdr:sp macro="" textlink="">
        <xdr:nvSpPr>
          <xdr:cNvPr id="14" name="Line 13">
            <a:extLst>
              <a:ext uri="{FF2B5EF4-FFF2-40B4-BE49-F238E27FC236}">
                <a16:creationId xmlns:a16="http://schemas.microsoft.com/office/drawing/2014/main" id="{00000000-0008-0000-0F00-00000D000000}"/>
              </a:ext>
            </a:extLst>
          </xdr:cNvPr>
          <xdr:cNvSpPr>
            <a:spLocks noChangeShapeType="1"/>
          </xdr:cNvSpPr>
        </xdr:nvSpPr>
        <xdr:spPr bwMode="auto">
          <a:xfrm flipV="1">
            <a:off x="-11399" y="-20"/>
            <a:ext cx="5096" cy="14"/>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5" name="Line 14">
            <a:extLst>
              <a:ext uri="{FF2B5EF4-FFF2-40B4-BE49-F238E27FC236}">
                <a16:creationId xmlns:a16="http://schemas.microsoft.com/office/drawing/2014/main" id="{00000000-0008-0000-0F00-00000E000000}"/>
              </a:ext>
            </a:extLst>
          </xdr:cNvPr>
          <xdr:cNvSpPr>
            <a:spLocks noChangeShapeType="1"/>
          </xdr:cNvSpPr>
        </xdr:nvSpPr>
        <xdr:spPr bwMode="auto">
          <a:xfrm>
            <a:off x="-11399" y="-20"/>
            <a:ext cx="5096" cy="14"/>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464820</xdr:colOff>
      <xdr:row>2</xdr:row>
      <xdr:rowOff>133350</xdr:rowOff>
    </xdr:from>
    <xdr:to>
      <xdr:col>16</xdr:col>
      <xdr:colOff>822960</xdr:colOff>
      <xdr:row>4</xdr:row>
      <xdr:rowOff>118110</xdr:rowOff>
    </xdr:to>
    <xdr:sp macro="" textlink="">
      <xdr:nvSpPr>
        <xdr:cNvPr id="16" name="Drawing 13">
          <a:extLst>
            <a:ext uri="{FF2B5EF4-FFF2-40B4-BE49-F238E27FC236}">
              <a16:creationId xmlns:a16="http://schemas.microsoft.com/office/drawing/2014/main" id="{00000000-0008-0000-0F00-00000F000000}"/>
            </a:ext>
          </a:extLst>
        </xdr:cNvPr>
        <xdr:cNvSpPr>
          <a:spLocks/>
        </xdr:cNvSpPr>
      </xdr:nvSpPr>
      <xdr:spPr bwMode="auto">
        <a:xfrm>
          <a:off x="10218420" y="514350"/>
          <a:ext cx="148590" cy="365760"/>
        </a:xfrm>
        <a:custGeom>
          <a:avLst/>
          <a:gdLst>
            <a:gd name="T0" fmla="*/ 2147483647 w 16384"/>
            <a:gd name="T1" fmla="*/ 2147483647 h 16384"/>
            <a:gd name="T2" fmla="*/ 2147483647 w 16384"/>
            <a:gd name="T3" fmla="*/ 2147483647 h 16384"/>
            <a:gd name="T4" fmla="*/ 0 w 16384"/>
            <a:gd name="T5" fmla="*/ 2147483647 h 16384"/>
            <a:gd name="T6" fmla="*/ 2147483647 w 16384"/>
            <a:gd name="T7" fmla="*/ 0 h 16384"/>
            <a:gd name="T8" fmla="*/ 2147483647 w 16384"/>
            <a:gd name="T9" fmla="*/ 214748364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16384" y="16253"/>
              </a:moveTo>
              <a:lnTo>
                <a:pt x="16384" y="16384"/>
              </a:lnTo>
              <a:lnTo>
                <a:pt x="0" y="16384"/>
              </a:lnTo>
              <a:lnTo>
                <a:pt x="8296" y="0"/>
              </a:lnTo>
              <a:lnTo>
                <a:pt x="16384" y="16253"/>
              </a:lnTo>
              <a:close/>
            </a:path>
          </a:pathLst>
        </a:custGeom>
        <a:solidFill>
          <a:srgbClr val="FFFF00"/>
        </a:solidFill>
        <a:ln w="17145" cap="flat">
          <a:solidFill>
            <a:srgbClr val="000000"/>
          </a:solidFill>
          <a:prstDash val="solid"/>
          <a:round/>
          <a:headEnd/>
          <a:tailEnd/>
        </a:ln>
      </xdr:spPr>
    </xdr:sp>
    <xdr:clientData/>
  </xdr:twoCellAnchor>
  <xdr:twoCellAnchor>
    <xdr:from>
      <xdr:col>16</xdr:col>
      <xdr:colOff>1432560</xdr:colOff>
      <xdr:row>5</xdr:row>
      <xdr:rowOff>129540</xdr:rowOff>
    </xdr:from>
    <xdr:to>
      <xdr:col>16</xdr:col>
      <xdr:colOff>1718310</xdr:colOff>
      <xdr:row>7</xdr:row>
      <xdr:rowOff>121920</xdr:rowOff>
    </xdr:to>
    <xdr:sp macro="" textlink="">
      <xdr:nvSpPr>
        <xdr:cNvPr id="17" name="Oval 16">
          <a:extLst>
            <a:ext uri="{FF2B5EF4-FFF2-40B4-BE49-F238E27FC236}">
              <a16:creationId xmlns:a16="http://schemas.microsoft.com/office/drawing/2014/main" id="{00000000-0008-0000-0F00-000010000000}"/>
            </a:ext>
          </a:extLst>
        </xdr:cNvPr>
        <xdr:cNvSpPr>
          <a:spLocks noChangeArrowheads="1"/>
        </xdr:cNvSpPr>
      </xdr:nvSpPr>
      <xdr:spPr bwMode="auto">
        <a:xfrm>
          <a:off x="10367010" y="1082040"/>
          <a:ext cx="0" cy="373380"/>
        </a:xfrm>
        <a:prstGeom prst="ellipse">
          <a:avLst/>
        </a:prstGeom>
        <a:solidFill>
          <a:srgbClr val="00FF00"/>
        </a:solidFill>
        <a:ln w="1714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68580</xdr:colOff>
      <xdr:row>8</xdr:row>
      <xdr:rowOff>83820</xdr:rowOff>
    </xdr:from>
    <xdr:to>
      <xdr:col>18</xdr:col>
      <xdr:colOff>182880</xdr:colOff>
      <xdr:row>52</xdr:row>
      <xdr:rowOff>144780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182880</xdr:colOff>
      <xdr:row>9</xdr:row>
      <xdr:rowOff>47625</xdr:rowOff>
    </xdr:from>
    <xdr:to>
      <xdr:col>15</xdr:col>
      <xdr:colOff>588640</xdr:colOff>
      <xdr:row>11</xdr:row>
      <xdr:rowOff>64789</xdr:rowOff>
    </xdr:to>
    <xdr:sp macro="" textlink="">
      <xdr:nvSpPr>
        <xdr:cNvPr id="3" name="Text 4">
          <a:extLst>
            <a:ext uri="{FF2B5EF4-FFF2-40B4-BE49-F238E27FC236}">
              <a16:creationId xmlns:a16="http://schemas.microsoft.com/office/drawing/2014/main" id="{00000000-0008-0000-0F00-000003000000}"/>
            </a:ext>
          </a:extLst>
        </xdr:cNvPr>
        <xdr:cNvSpPr txBox="1">
          <a:spLocks noChangeArrowheads="1"/>
        </xdr:cNvSpPr>
      </xdr:nvSpPr>
      <xdr:spPr bwMode="auto">
        <a:xfrm>
          <a:off x="1402080" y="1762125"/>
          <a:ext cx="8330560" cy="398164"/>
        </a:xfrm>
        <a:prstGeom prst="rect">
          <a:avLst/>
        </a:prstGeom>
        <a:noFill/>
        <a:ln w="17145">
          <a:noFill/>
          <a:miter lim="800000"/>
          <a:headEnd/>
          <a:tailEnd/>
        </a:ln>
      </xdr:spPr>
      <xdr:txBody>
        <a:bodyPr vertOverflow="clip" wrap="square" lIns="45720" tIns="36576" rIns="45720" bIns="0" anchor="t" upright="1"/>
        <a:lstStyle/>
        <a:p>
          <a:pPr algn="ctr" rtl="0">
            <a:defRPr sz="1000"/>
          </a:pPr>
          <a:r>
            <a:rPr lang="it-IT" sz="1800" b="1" i="0" u="none" strike="noStrike" baseline="0">
              <a:solidFill>
                <a:srgbClr val="000000"/>
              </a:solidFill>
              <a:latin typeface="Arial"/>
              <a:cs typeface="Arial"/>
            </a:rPr>
            <a:t>RPN RANGE CHART SEVERITY 1÷8</a:t>
          </a:r>
        </a:p>
      </xdr:txBody>
    </xdr:sp>
    <xdr:clientData/>
  </xdr:twoCellAnchor>
  <xdr:twoCellAnchor>
    <xdr:from>
      <xdr:col>20</xdr:col>
      <xdr:colOff>464820</xdr:colOff>
      <xdr:row>17</xdr:row>
      <xdr:rowOff>160020</xdr:rowOff>
    </xdr:from>
    <xdr:to>
      <xdr:col>21</xdr:col>
      <xdr:colOff>198270</xdr:colOff>
      <xdr:row>19</xdr:row>
      <xdr:rowOff>141120</xdr:rowOff>
    </xdr:to>
    <xdr:sp macro="" textlink="">
      <xdr:nvSpPr>
        <xdr:cNvPr id="4" name="Rectangle 3">
          <a:extLst>
            <a:ext uri="{FF2B5EF4-FFF2-40B4-BE49-F238E27FC236}">
              <a16:creationId xmlns:a16="http://schemas.microsoft.com/office/drawing/2014/main" id="{00000000-0008-0000-0F00-000004000000}"/>
            </a:ext>
          </a:extLst>
        </xdr:cNvPr>
        <xdr:cNvSpPr>
          <a:spLocks noChangeArrowheads="1"/>
        </xdr:cNvSpPr>
      </xdr:nvSpPr>
      <xdr:spPr bwMode="auto">
        <a:xfrm>
          <a:off x="12656820" y="3398520"/>
          <a:ext cx="343050" cy="362100"/>
        </a:xfrm>
        <a:prstGeom prst="rect">
          <a:avLst/>
        </a:prstGeom>
        <a:solidFill>
          <a:srgbClr val="FF0000"/>
        </a:solidFill>
        <a:ln w="9525">
          <a:solidFill>
            <a:srgbClr val="000000"/>
          </a:solidFill>
          <a:miter lim="800000"/>
          <a:headEnd/>
          <a:tailEnd/>
        </a:ln>
      </xdr:spPr>
    </xdr:sp>
    <xdr:clientData/>
  </xdr:twoCellAnchor>
  <xdr:twoCellAnchor>
    <xdr:from>
      <xdr:col>20</xdr:col>
      <xdr:colOff>464820</xdr:colOff>
      <xdr:row>22</xdr:row>
      <xdr:rowOff>57150</xdr:rowOff>
    </xdr:from>
    <xdr:to>
      <xdr:col>21</xdr:col>
      <xdr:colOff>198270</xdr:colOff>
      <xdr:row>24</xdr:row>
      <xdr:rowOff>38250</xdr:rowOff>
    </xdr:to>
    <xdr:sp macro="" textlink="">
      <xdr:nvSpPr>
        <xdr:cNvPr id="5" name="Rectangle 4">
          <a:extLst>
            <a:ext uri="{FF2B5EF4-FFF2-40B4-BE49-F238E27FC236}">
              <a16:creationId xmlns:a16="http://schemas.microsoft.com/office/drawing/2014/main" id="{00000000-0008-0000-0F00-000005000000}"/>
            </a:ext>
          </a:extLst>
        </xdr:cNvPr>
        <xdr:cNvSpPr>
          <a:spLocks noChangeArrowheads="1"/>
        </xdr:cNvSpPr>
      </xdr:nvSpPr>
      <xdr:spPr bwMode="auto">
        <a:xfrm>
          <a:off x="12656820" y="4248150"/>
          <a:ext cx="343050" cy="362100"/>
        </a:xfrm>
        <a:prstGeom prst="rect">
          <a:avLst/>
        </a:prstGeom>
        <a:solidFill>
          <a:srgbClr val="FFFF00"/>
        </a:solidFill>
        <a:ln w="9525">
          <a:solidFill>
            <a:srgbClr val="000000"/>
          </a:solidFill>
          <a:miter lim="800000"/>
          <a:headEnd/>
          <a:tailEnd/>
        </a:ln>
      </xdr:spPr>
    </xdr:sp>
    <xdr:clientData/>
  </xdr:twoCellAnchor>
  <xdr:oneCellAnchor>
    <xdr:from>
      <xdr:col>21</xdr:col>
      <xdr:colOff>419100</xdr:colOff>
      <xdr:row>17</xdr:row>
      <xdr:rowOff>85725</xdr:rowOff>
    </xdr:from>
    <xdr:ext cx="5600700" cy="2362200"/>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bwMode="auto">
        <a:xfrm>
          <a:off x="13220700" y="3324225"/>
          <a:ext cx="5600700" cy="2362200"/>
        </a:xfrm>
        <a:prstGeom prst="rect">
          <a:avLst/>
        </a:prstGeom>
        <a:noFill/>
        <a:ln w="9525">
          <a:noFill/>
          <a:miter lim="800000"/>
          <a:headEnd/>
          <a:tailEnd/>
        </a:ln>
      </xdr:spPr>
      <xdr:txBody>
        <a:bodyPr vertOverflow="clip" wrap="square" lIns="36576" tIns="27432" rIns="0" bIns="0" anchor="t" upright="1"/>
        <a:lstStyle/>
        <a:p>
          <a:pPr algn="l" rtl="0">
            <a:defRPr sz="1000"/>
          </a:pPr>
          <a:r>
            <a:rPr lang="it-IT" sz="2400" b="1" i="0" u="none" strike="noStrike" baseline="0">
              <a:solidFill>
                <a:srgbClr val="000000"/>
              </a:solidFill>
              <a:latin typeface="Arial"/>
              <a:cs typeface="Arial"/>
            </a:rPr>
            <a:t>RPN&gt;201 </a:t>
          </a:r>
          <a:r>
            <a:rPr lang="it-IT" sz="1600" b="0" i="0" u="none" strike="noStrike" baseline="0">
              <a:solidFill>
                <a:srgbClr val="000000"/>
              </a:solidFill>
              <a:latin typeface="Arial"/>
              <a:cs typeface="Arial"/>
            </a:rPr>
            <a:t>(Riduzione obbligatoria</a:t>
          </a:r>
          <a:r>
            <a:rPr lang="it-IT" sz="2400" b="0" i="0" u="none" strike="noStrike" baseline="0">
              <a:solidFill>
                <a:srgbClr val="000000"/>
              </a:solidFill>
              <a:latin typeface="Arial"/>
              <a:cs typeface="Arial"/>
            </a:rPr>
            <a:t>)</a:t>
          </a:r>
          <a:endParaRPr lang="it-IT" sz="2400" b="1" i="0" u="none" strike="noStrike" baseline="0">
            <a:solidFill>
              <a:srgbClr val="000000"/>
            </a:solidFill>
            <a:latin typeface="Arial"/>
            <a:cs typeface="Arial"/>
          </a:endParaRPr>
        </a:p>
        <a:p>
          <a:pPr algn="l" rtl="0">
            <a:defRPr sz="1000"/>
          </a:pPr>
          <a:endParaRPr lang="it-IT" sz="2400" b="1" i="0" u="none" strike="noStrike" baseline="0">
            <a:solidFill>
              <a:srgbClr val="000000"/>
            </a:solidFill>
            <a:latin typeface="Arial"/>
            <a:cs typeface="Arial"/>
          </a:endParaRPr>
        </a:p>
        <a:p>
          <a:pPr algn="l" rtl="0">
            <a:defRPr sz="1000"/>
          </a:pPr>
          <a:r>
            <a:rPr lang="it-IT" sz="2400" b="1" i="0" u="none" strike="noStrike" baseline="0">
              <a:solidFill>
                <a:srgbClr val="000000"/>
              </a:solidFill>
              <a:latin typeface="Arial"/>
              <a:cs typeface="Arial"/>
            </a:rPr>
            <a:t>81&lt;RPN≤200 </a:t>
          </a:r>
          <a:r>
            <a:rPr lang="it-IT" sz="1600" b="0" i="0" u="none" strike="noStrike" baseline="0">
              <a:solidFill>
                <a:srgbClr val="000000"/>
              </a:solidFill>
              <a:latin typeface="Arial"/>
              <a:cs typeface="Arial"/>
            </a:rPr>
            <a:t>(Da tenere sotto osservazione</a:t>
          </a:r>
        </a:p>
        <a:p>
          <a:pPr algn="l" rtl="0">
            <a:defRPr sz="1000"/>
          </a:pPr>
          <a:r>
            <a:rPr lang="it-IT" sz="1600" b="0" i="0" u="none" strike="noStrike" baseline="0">
              <a:solidFill>
                <a:srgbClr val="000000"/>
              </a:solidFill>
              <a:latin typeface="Arial"/>
              <a:cs typeface="Arial"/>
            </a:rPr>
            <a:t>mediante controlli in frequenza)</a:t>
          </a:r>
          <a:endParaRPr lang="it-IT" sz="2400" b="1" i="0" u="none" strike="noStrike" baseline="0">
            <a:solidFill>
              <a:srgbClr val="000000"/>
            </a:solidFill>
            <a:latin typeface="Arial"/>
            <a:cs typeface="Arial"/>
          </a:endParaRPr>
        </a:p>
        <a:p>
          <a:pPr algn="l" rtl="0">
            <a:defRPr sz="1000"/>
          </a:pPr>
          <a:endParaRPr lang="it-IT" sz="2400" b="1" i="0" u="none" strike="noStrike" baseline="0">
            <a:solidFill>
              <a:srgbClr val="000000"/>
            </a:solidFill>
            <a:latin typeface="Arial"/>
            <a:cs typeface="Arial"/>
          </a:endParaRPr>
        </a:p>
        <a:p>
          <a:pPr algn="l" rtl="0">
            <a:defRPr sz="1000"/>
          </a:pPr>
          <a:r>
            <a:rPr lang="it-IT" sz="2400" b="1" i="0" u="none" strike="noStrike" baseline="0">
              <a:solidFill>
                <a:srgbClr val="000000"/>
              </a:solidFill>
              <a:latin typeface="Arial"/>
              <a:cs typeface="Arial"/>
            </a:rPr>
            <a:t>RPN ≤80 (</a:t>
          </a:r>
          <a:r>
            <a:rPr lang="it-IT" sz="1600" b="0" i="0" u="none" strike="noStrike" baseline="0">
              <a:solidFill>
                <a:srgbClr val="000000"/>
              </a:solidFill>
              <a:latin typeface="Arial"/>
              <a:cs typeface="Arial"/>
            </a:rPr>
            <a:t>Nessun intervento</a:t>
          </a:r>
          <a:r>
            <a:rPr lang="it-IT" sz="2400" b="1" i="0" u="none" strike="noStrike" baseline="0">
              <a:solidFill>
                <a:srgbClr val="000000"/>
              </a:solidFill>
              <a:latin typeface="Arial"/>
              <a:cs typeface="Arial"/>
            </a:rPr>
            <a:t>)</a:t>
          </a:r>
        </a:p>
        <a:p>
          <a:pPr algn="l" rtl="0">
            <a:defRPr sz="1000"/>
          </a:pPr>
          <a:endParaRPr lang="it-IT" sz="2400" b="1" i="0" u="none" strike="noStrike" baseline="0">
            <a:solidFill>
              <a:srgbClr val="000000"/>
            </a:solidFill>
            <a:latin typeface="Arial"/>
            <a:cs typeface="Arial"/>
          </a:endParaRPr>
        </a:p>
      </xdr:txBody>
    </xdr:sp>
    <xdr:clientData/>
  </xdr:oneCellAnchor>
  <xdr:absoluteAnchor>
    <xdr:pos x="76200" y="104775"/>
    <xdr:ext cx="1863117" cy="1428750"/>
    <xdr:sp macro="" textlink="">
      <xdr:nvSpPr>
        <xdr:cNvPr id="7" name="Text 16">
          <a:extLst>
            <a:ext uri="{FF2B5EF4-FFF2-40B4-BE49-F238E27FC236}">
              <a16:creationId xmlns:a16="http://schemas.microsoft.com/office/drawing/2014/main" id="{00000000-0008-0000-0F00-000008000000}"/>
            </a:ext>
          </a:extLst>
        </xdr:cNvPr>
        <xdr:cNvSpPr>
          <a:spLocks noChangeArrowheads="1"/>
        </xdr:cNvSpPr>
      </xdr:nvSpPr>
      <xdr:spPr bwMode="auto">
        <a:xfrm>
          <a:off x="76200" y="104775"/>
          <a:ext cx="1863117" cy="1428750"/>
        </a:xfrm>
        <a:prstGeom prst="roundRect">
          <a:avLst>
            <a:gd name="adj" fmla="val 16667"/>
          </a:avLst>
        </a:prstGeom>
        <a:solidFill>
          <a:srgbClr val="FFFFFF"/>
        </a:solidFill>
        <a:ln w="12700">
          <a:solidFill>
            <a:srgbClr val="000000"/>
          </a:solidFill>
          <a:round/>
          <a:headEnd/>
          <a:tailEnd/>
        </a:ln>
        <a:effectLst>
          <a:outerShdw dist="35921" dir="2700000" algn="ctr" rotWithShape="0">
            <a:srgbClr val="000000"/>
          </a:outerShdw>
        </a:effectLst>
      </xdr:spPr>
      <xdr:txBody>
        <a:bodyPr vertOverflow="clip" wrap="square" lIns="36576" tIns="32004" rIns="36576" bIns="32004" anchor="ctr" upright="1"/>
        <a:lstStyle/>
        <a:p>
          <a:pPr algn="ctr" rtl="0">
            <a:defRPr sz="1000"/>
          </a:pPr>
          <a:endParaRPr lang="it-IT" sz="1500" b="1" i="0" u="none" strike="noStrike" baseline="0">
            <a:solidFill>
              <a:srgbClr val="000000"/>
            </a:solidFill>
            <a:latin typeface="Arial"/>
            <a:cs typeface="Arial"/>
          </a:endParaRPr>
        </a:p>
        <a:p>
          <a:pPr algn="ctr" rtl="0">
            <a:defRPr sz="1000"/>
          </a:pPr>
          <a:endParaRPr lang="it-IT" sz="1500" b="1" i="0" u="none" strike="noStrike" baseline="0">
            <a:solidFill>
              <a:srgbClr val="000000"/>
            </a:solidFill>
            <a:latin typeface="Arial"/>
            <a:cs typeface="Arial"/>
          </a:endParaRPr>
        </a:p>
        <a:p>
          <a:pPr algn="ctr" rtl="0">
            <a:defRPr sz="1000"/>
          </a:pPr>
          <a:r>
            <a:rPr lang="it-IT" sz="1500" b="1" i="0" u="none" strike="noStrike" baseline="0">
              <a:solidFill>
                <a:srgbClr val="000000"/>
              </a:solidFill>
              <a:latin typeface="Arial"/>
              <a:cs typeface="Arial"/>
            </a:rPr>
            <a:t> </a:t>
          </a:r>
        </a:p>
      </xdr:txBody>
    </xdr:sp>
    <xdr:clientData/>
  </xdr:absoluteAnchor>
  <xdr:absoluteAnchor>
    <xdr:pos x="4878705" y="85725"/>
    <xdr:ext cx="9203055" cy="1409700"/>
    <xdr:sp macro="" textlink="">
      <xdr:nvSpPr>
        <xdr:cNvPr id="8" name="Rechteck 5">
          <a:extLst>
            <a:ext uri="{FF2B5EF4-FFF2-40B4-BE49-F238E27FC236}">
              <a16:creationId xmlns:a16="http://schemas.microsoft.com/office/drawing/2014/main" id="{00000000-0008-0000-0F00-000009000000}"/>
            </a:ext>
          </a:extLst>
        </xdr:cNvPr>
        <xdr:cNvSpPr>
          <a:spLocks noChangeArrowheads="1"/>
        </xdr:cNvSpPr>
      </xdr:nvSpPr>
      <xdr:spPr bwMode="auto">
        <a:xfrm>
          <a:off x="4878705" y="85725"/>
          <a:ext cx="9203055" cy="1409700"/>
        </a:xfrm>
        <a:prstGeom prst="roundRect">
          <a:avLst>
            <a:gd name="adj" fmla="val 16667"/>
          </a:avLst>
        </a:prstGeom>
        <a:solidFill>
          <a:srgbClr val="FFFFFF"/>
        </a:solidFill>
        <a:ln w="12700">
          <a:solidFill>
            <a:srgbClr val="000000"/>
          </a:solidFill>
          <a:round/>
          <a:headEnd/>
          <a:tailEnd/>
        </a:ln>
        <a:effectLst>
          <a:outerShdw dist="35921" dir="2700000" algn="ctr" rotWithShape="0">
            <a:srgbClr val="000000"/>
          </a:outerShdw>
        </a:effectLst>
      </xdr:spPr>
      <xdr:txBody>
        <a:bodyPr vertOverflow="clip" wrap="square" lIns="36576" tIns="27432" rIns="0" bIns="0" anchor="t" upright="1"/>
        <a:lstStyle/>
        <a:p>
          <a:pPr algn="ctr" rtl="0">
            <a:defRPr sz="1000"/>
          </a:pPr>
          <a:r>
            <a:rPr lang="it-IT" sz="1400" b="1" i="0" u="none" strike="noStrike" baseline="0">
              <a:solidFill>
                <a:srgbClr val="000000"/>
              </a:solidFill>
              <a:latin typeface="Arial"/>
              <a:cs typeface="Arial"/>
            </a:rPr>
            <a:t>    </a:t>
          </a:r>
          <a:r>
            <a:rPr lang="it-IT" sz="2000" b="1" i="0" u="none" strike="noStrike" baseline="0">
              <a:solidFill>
                <a:srgbClr val="000000"/>
              </a:solidFill>
              <a:latin typeface="Arial"/>
              <a:cs typeface="Arial"/>
            </a:rPr>
            <a:t> </a:t>
          </a:r>
          <a:r>
            <a:rPr lang="it-IT" sz="2200" b="1" i="0" u="sng" strike="noStrike" baseline="0">
              <a:solidFill>
                <a:srgbClr val="000000"/>
              </a:solidFill>
              <a:latin typeface="Arial"/>
              <a:cs typeface="Arial"/>
            </a:rPr>
            <a:t>Level - III - ME - Riepilogo RPN - Gravità 1-8</a:t>
          </a:r>
          <a:endParaRPr lang="it-IT" sz="1400" b="1" i="0" u="none" strike="noStrike" baseline="0">
            <a:solidFill>
              <a:srgbClr val="000000"/>
            </a:solidFill>
            <a:latin typeface="Arial"/>
            <a:cs typeface="Arial"/>
          </a:endParaRPr>
        </a:p>
        <a:p>
          <a:pPr algn="ctr" rtl="0">
            <a:defRPr sz="1000"/>
          </a:pPr>
          <a:endParaRPr lang="it-IT" sz="1400" b="1" i="0" u="none" strike="noStrike" baseline="0">
            <a:solidFill>
              <a:srgbClr val="000000"/>
            </a:solidFill>
            <a:latin typeface="Arial"/>
            <a:cs typeface="Arial"/>
          </a:endParaRPr>
        </a:p>
        <a:p>
          <a:pPr algn="ctr" rtl="0">
            <a:defRPr sz="1000"/>
          </a:pPr>
          <a:r>
            <a:rPr lang="it-IT" sz="1400" b="1" i="0" u="none" strike="noStrike" baseline="0">
              <a:solidFill>
                <a:srgbClr val="000000"/>
              </a:solidFill>
              <a:latin typeface="Arial"/>
              <a:cs typeface="Arial"/>
            </a:rPr>
            <a:t>Note particolari </a:t>
          </a:r>
          <a:r>
            <a:rPr lang="it-IT" sz="1800" b="1" i="0" u="none" strike="noStrike" baseline="0">
              <a:solidFill>
                <a:srgbClr val="000000"/>
              </a:solidFill>
              <a:latin typeface="Arial"/>
              <a:cs typeface="Arial"/>
            </a:rPr>
            <a:t> </a:t>
          </a:r>
        </a:p>
      </xdr:txBody>
    </xdr:sp>
    <xdr:clientData/>
  </xdr:absoluteAnchor>
  <xdr:twoCellAnchor>
    <xdr:from>
      <xdr:col>15</xdr:col>
      <xdr:colOff>617220</xdr:colOff>
      <xdr:row>0</xdr:row>
      <xdr:rowOff>144780</xdr:rowOff>
    </xdr:from>
    <xdr:to>
      <xdr:col>18</xdr:col>
      <xdr:colOff>175260</xdr:colOff>
      <xdr:row>7</xdr:row>
      <xdr:rowOff>68580</xdr:rowOff>
    </xdr:to>
    <xdr:sp macro="" textlink="">
      <xdr:nvSpPr>
        <xdr:cNvPr id="9" name="AutoShape 9">
          <a:extLst>
            <a:ext uri="{FF2B5EF4-FFF2-40B4-BE49-F238E27FC236}">
              <a16:creationId xmlns:a16="http://schemas.microsoft.com/office/drawing/2014/main" id="{00000000-0008-0000-0F00-00000A000000}"/>
            </a:ext>
          </a:extLst>
        </xdr:cNvPr>
        <xdr:cNvSpPr>
          <a:spLocks noChangeArrowheads="1"/>
        </xdr:cNvSpPr>
      </xdr:nvSpPr>
      <xdr:spPr bwMode="auto">
        <a:xfrm>
          <a:off x="9751695" y="144780"/>
          <a:ext cx="1396365" cy="1257300"/>
        </a:xfrm>
        <a:prstGeom prst="roundRect">
          <a:avLst>
            <a:gd name="adj" fmla="val 16667"/>
          </a:avLst>
        </a:prstGeom>
        <a:solidFill>
          <a:srgbClr val="FFFFFF"/>
        </a:solidFill>
        <a:ln w="12700">
          <a:solidFill>
            <a:srgbClr val="000000"/>
          </a:solidFill>
          <a:round/>
          <a:headEnd/>
          <a:tailEnd/>
        </a:ln>
      </xdr:spPr>
    </xdr:sp>
    <xdr:clientData/>
  </xdr:twoCellAnchor>
  <xdr:oneCellAnchor>
    <xdr:from>
      <xdr:col>16</xdr:col>
      <xdr:colOff>247650</xdr:colOff>
      <xdr:row>1</xdr:row>
      <xdr:rowOff>85725</xdr:rowOff>
    </xdr:from>
    <xdr:ext cx="1017254" cy="228600"/>
    <xdr:sp macro="" textlink="">
      <xdr:nvSpPr>
        <xdr:cNvPr id="10" name="Text Box 10">
          <a:extLst>
            <a:ext uri="{FF2B5EF4-FFF2-40B4-BE49-F238E27FC236}">
              <a16:creationId xmlns:a16="http://schemas.microsoft.com/office/drawing/2014/main" id="{00000000-0008-0000-0F00-00000B000000}"/>
            </a:ext>
          </a:extLst>
        </xdr:cNvPr>
        <xdr:cNvSpPr txBox="1">
          <a:spLocks noChangeArrowheads="1"/>
        </xdr:cNvSpPr>
      </xdr:nvSpPr>
      <xdr:spPr bwMode="auto">
        <a:xfrm>
          <a:off x="10001250" y="276225"/>
          <a:ext cx="1017254" cy="228600"/>
        </a:xfrm>
        <a:prstGeom prst="rect">
          <a:avLst/>
        </a:prstGeom>
        <a:noFill/>
        <a:ln w="9525">
          <a:noFill/>
          <a:miter lim="800000"/>
          <a:headEnd/>
          <a:tailEnd/>
        </a:ln>
        <a:effectLst/>
      </xdr:spPr>
      <xdr:txBody>
        <a:bodyPr vertOverflow="clip" wrap="square" lIns="36576" tIns="27432" rIns="0" bIns="0" anchor="t" upright="1"/>
        <a:lstStyle/>
        <a:p>
          <a:pPr algn="l" rtl="0">
            <a:defRPr sz="1000"/>
          </a:pPr>
          <a:r>
            <a:rPr lang="it-IT" sz="1200" b="1" i="0" u="none" strike="noStrike" baseline="0">
              <a:solidFill>
                <a:srgbClr val="000000"/>
              </a:solidFill>
              <a:latin typeface="Arial"/>
              <a:cs typeface="Arial"/>
            </a:rPr>
            <a:t>Evaluation</a:t>
          </a:r>
        </a:p>
      </xdr:txBody>
    </xdr:sp>
    <xdr:clientData/>
  </xdr:oneCellAnchor>
  <xdr:twoCellAnchor>
    <xdr:from>
      <xdr:col>16</xdr:col>
      <xdr:colOff>373380</xdr:colOff>
      <xdr:row>4</xdr:row>
      <xdr:rowOff>68580</xdr:rowOff>
    </xdr:from>
    <xdr:to>
      <xdr:col>16</xdr:col>
      <xdr:colOff>666750</xdr:colOff>
      <xdr:row>5</xdr:row>
      <xdr:rowOff>114300</xdr:rowOff>
    </xdr:to>
    <xdr:grpSp>
      <xdr:nvGrpSpPr>
        <xdr:cNvPr id="11" name="Group 12">
          <a:extLst>
            <a:ext uri="{FF2B5EF4-FFF2-40B4-BE49-F238E27FC236}">
              <a16:creationId xmlns:a16="http://schemas.microsoft.com/office/drawing/2014/main" id="{00000000-0008-0000-0F00-00000C000000}"/>
            </a:ext>
          </a:extLst>
        </xdr:cNvPr>
        <xdr:cNvGrpSpPr>
          <a:grpSpLocks/>
        </xdr:cNvGrpSpPr>
      </xdr:nvGrpSpPr>
      <xdr:grpSpPr bwMode="auto">
        <a:xfrm>
          <a:off x="16089630" y="830580"/>
          <a:ext cx="293370" cy="236220"/>
          <a:chOff x="-11399" y="-20"/>
          <a:chExt cx="5096" cy="14"/>
        </a:xfrm>
      </xdr:grpSpPr>
      <xdr:sp macro="" textlink="">
        <xdr:nvSpPr>
          <xdr:cNvPr id="12" name="Line 13">
            <a:extLst>
              <a:ext uri="{FF2B5EF4-FFF2-40B4-BE49-F238E27FC236}">
                <a16:creationId xmlns:a16="http://schemas.microsoft.com/office/drawing/2014/main" id="{00000000-0008-0000-0F00-00000D000000}"/>
              </a:ext>
            </a:extLst>
          </xdr:cNvPr>
          <xdr:cNvSpPr>
            <a:spLocks noChangeShapeType="1"/>
          </xdr:cNvSpPr>
        </xdr:nvSpPr>
        <xdr:spPr bwMode="auto">
          <a:xfrm flipV="1">
            <a:off x="-11399" y="-20"/>
            <a:ext cx="5096" cy="14"/>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3" name="Line 14">
            <a:extLst>
              <a:ext uri="{FF2B5EF4-FFF2-40B4-BE49-F238E27FC236}">
                <a16:creationId xmlns:a16="http://schemas.microsoft.com/office/drawing/2014/main" id="{00000000-0008-0000-0F00-00000E000000}"/>
              </a:ext>
            </a:extLst>
          </xdr:cNvPr>
          <xdr:cNvSpPr>
            <a:spLocks noChangeShapeType="1"/>
          </xdr:cNvSpPr>
        </xdr:nvSpPr>
        <xdr:spPr bwMode="auto">
          <a:xfrm>
            <a:off x="-11399" y="-20"/>
            <a:ext cx="5096" cy="14"/>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15</xdr:col>
      <xdr:colOff>1158240</xdr:colOff>
      <xdr:row>2</xdr:row>
      <xdr:rowOff>106680</xdr:rowOff>
    </xdr:from>
    <xdr:to>
      <xdr:col>16</xdr:col>
      <xdr:colOff>240030</xdr:colOff>
      <xdr:row>4</xdr:row>
      <xdr:rowOff>53340</xdr:rowOff>
    </xdr:to>
    <xdr:sp macro="" textlink="">
      <xdr:nvSpPr>
        <xdr:cNvPr id="14" name="Drawing 13">
          <a:extLst>
            <a:ext uri="{FF2B5EF4-FFF2-40B4-BE49-F238E27FC236}">
              <a16:creationId xmlns:a16="http://schemas.microsoft.com/office/drawing/2014/main" id="{00000000-0008-0000-0F00-00000F000000}"/>
            </a:ext>
          </a:extLst>
        </xdr:cNvPr>
        <xdr:cNvSpPr>
          <a:spLocks/>
        </xdr:cNvSpPr>
      </xdr:nvSpPr>
      <xdr:spPr bwMode="auto">
        <a:xfrm>
          <a:off x="9749790" y="487680"/>
          <a:ext cx="243840" cy="327660"/>
        </a:xfrm>
        <a:custGeom>
          <a:avLst/>
          <a:gdLst>
            <a:gd name="T0" fmla="*/ 2147483647 w 16384"/>
            <a:gd name="T1" fmla="*/ 2147483647 h 16384"/>
            <a:gd name="T2" fmla="*/ 2147483647 w 16384"/>
            <a:gd name="T3" fmla="*/ 2147483647 h 16384"/>
            <a:gd name="T4" fmla="*/ 0 w 16384"/>
            <a:gd name="T5" fmla="*/ 2147483647 h 16384"/>
            <a:gd name="T6" fmla="*/ 2147483647 w 16384"/>
            <a:gd name="T7" fmla="*/ 0 h 16384"/>
            <a:gd name="T8" fmla="*/ 2147483647 w 16384"/>
            <a:gd name="T9" fmla="*/ 2147483647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16384" y="16253"/>
              </a:moveTo>
              <a:lnTo>
                <a:pt x="16384" y="16384"/>
              </a:lnTo>
              <a:lnTo>
                <a:pt x="0" y="16384"/>
              </a:lnTo>
              <a:lnTo>
                <a:pt x="8296" y="0"/>
              </a:lnTo>
              <a:lnTo>
                <a:pt x="16384" y="16253"/>
              </a:lnTo>
              <a:close/>
            </a:path>
          </a:pathLst>
        </a:custGeom>
        <a:solidFill>
          <a:srgbClr val="FFFF00"/>
        </a:solidFill>
        <a:ln w="17145" cap="flat">
          <a:solidFill>
            <a:srgbClr val="000000"/>
          </a:solidFill>
          <a:prstDash val="solid"/>
          <a:round/>
          <a:headEnd/>
          <a:tailEnd/>
        </a:ln>
      </xdr:spPr>
    </xdr:sp>
    <xdr:clientData/>
  </xdr:twoCellAnchor>
  <xdr:twoCellAnchor>
    <xdr:from>
      <xdr:col>16</xdr:col>
      <xdr:colOff>849630</xdr:colOff>
      <xdr:row>5</xdr:row>
      <xdr:rowOff>45720</xdr:rowOff>
    </xdr:from>
    <xdr:to>
      <xdr:col>17</xdr:col>
      <xdr:colOff>11430</xdr:colOff>
      <xdr:row>7</xdr:row>
      <xdr:rowOff>0</xdr:rowOff>
    </xdr:to>
    <xdr:sp macro="" textlink="">
      <xdr:nvSpPr>
        <xdr:cNvPr id="15" name="Oval 16">
          <a:extLst>
            <a:ext uri="{FF2B5EF4-FFF2-40B4-BE49-F238E27FC236}">
              <a16:creationId xmlns:a16="http://schemas.microsoft.com/office/drawing/2014/main" id="{00000000-0008-0000-0F00-000010000000}"/>
            </a:ext>
          </a:extLst>
        </xdr:cNvPr>
        <xdr:cNvSpPr>
          <a:spLocks noChangeArrowheads="1"/>
        </xdr:cNvSpPr>
      </xdr:nvSpPr>
      <xdr:spPr bwMode="auto">
        <a:xfrm>
          <a:off x="10365105" y="998220"/>
          <a:ext cx="9525" cy="335280"/>
        </a:xfrm>
        <a:prstGeom prst="ellipse">
          <a:avLst/>
        </a:prstGeom>
        <a:solidFill>
          <a:srgbClr val="00FF00"/>
        </a:solidFill>
        <a:ln w="17145">
          <a:solidFill>
            <a:srgbClr val="000000"/>
          </a:solidFill>
          <a:round/>
          <a:headEnd/>
          <a:tailEnd/>
        </a:ln>
      </xdr:spPr>
    </xdr:sp>
    <xdr:clientData/>
  </xdr:twoCellAnchor>
  <xdr:oneCellAnchor>
    <xdr:from>
      <xdr:col>0</xdr:col>
      <xdr:colOff>266700</xdr:colOff>
      <xdr:row>2</xdr:row>
      <xdr:rowOff>66675</xdr:rowOff>
    </xdr:from>
    <xdr:ext cx="514349" cy="514349"/>
    <xdr:pic>
      <xdr:nvPicPr>
        <xdr:cNvPr id="16" name="Immagine 15" descr="Risultati immagini per logo berc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447675"/>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476250</xdr:colOff>
      <xdr:row>2</xdr:row>
      <xdr:rowOff>104775</xdr:rowOff>
    </xdr:from>
    <xdr:ext cx="600074" cy="463557"/>
    <xdr:pic>
      <xdr:nvPicPr>
        <xdr:cNvPr id="17" name="Immagine 16" descr="Risultati immagini per thyssenkrupp"/>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850" y="485775"/>
          <a:ext cx="600074" cy="463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20</xdr:col>
      <xdr:colOff>476250</xdr:colOff>
      <xdr:row>27</xdr:row>
      <xdr:rowOff>38100</xdr:rowOff>
    </xdr:from>
    <xdr:to>
      <xdr:col>21</xdr:col>
      <xdr:colOff>209700</xdr:colOff>
      <xdr:row>29</xdr:row>
      <xdr:rowOff>19200</xdr:rowOff>
    </xdr:to>
    <xdr:sp macro="" textlink="">
      <xdr:nvSpPr>
        <xdr:cNvPr id="18" name="Rectangle 1"/>
        <xdr:cNvSpPr>
          <a:spLocks noChangeArrowheads="1"/>
        </xdr:cNvSpPr>
      </xdr:nvSpPr>
      <xdr:spPr bwMode="auto">
        <a:xfrm>
          <a:off x="12668250" y="5181600"/>
          <a:ext cx="343050" cy="362100"/>
        </a:xfrm>
        <a:prstGeom prst="rect">
          <a:avLst/>
        </a:prstGeom>
        <a:solidFill>
          <a:srgbClr val="00FF00"/>
        </a:solidFill>
        <a:ln w="9525">
          <a:solidFill>
            <a:srgbClr val="000000"/>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12</xdr:row>
          <xdr:rowOff>47625</xdr:rowOff>
        </xdr:from>
        <xdr:to>
          <xdr:col>10</xdr:col>
          <xdr:colOff>1038225</xdr:colOff>
          <xdr:row>13</xdr:row>
          <xdr:rowOff>19050</xdr:rowOff>
        </xdr:to>
        <xdr:sp macro="" textlink="">
          <xdr:nvSpPr>
            <xdr:cNvPr id="50181" name="Check Box 5" hidden="1">
              <a:extLst>
                <a:ext uri="{63B3BB69-23CF-44E3-9099-C40C66FF867C}">
                  <a14:compatExt spid="_x0000_s50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Design PFMEA is attached</a:t>
              </a:r>
            </a:p>
          </xdr:txBody>
        </xdr:sp>
        <xdr:clientData/>
      </xdr:twoCellAnchor>
    </mc:Choice>
    <mc:Fallback/>
  </mc:AlternateContent>
  <xdr:oneCellAnchor>
    <xdr:from>
      <xdr:col>1</xdr:col>
      <xdr:colOff>0</xdr:colOff>
      <xdr:row>1</xdr:row>
      <xdr:rowOff>95250</xdr:rowOff>
    </xdr:from>
    <xdr:ext cx="514349" cy="518076"/>
    <xdr:pic>
      <xdr:nvPicPr>
        <xdr:cNvPr id="3" name="Immagine 2"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285750"/>
          <a:ext cx="514349" cy="5180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0</xdr:row>
      <xdr:rowOff>0</xdr:rowOff>
    </xdr:from>
    <xdr:to>
      <xdr:col>20</xdr:col>
      <xdr:colOff>247650</xdr:colOff>
      <xdr:row>0</xdr:row>
      <xdr:rowOff>123825</xdr:rowOff>
    </xdr:to>
    <xdr:sp macro="" textlink="">
      <xdr:nvSpPr>
        <xdr:cNvPr id="4" name="Rettangolo 3"/>
        <xdr:cNvSpPr/>
      </xdr:nvSpPr>
      <xdr:spPr bwMode="auto">
        <a:xfrm>
          <a:off x="609600" y="0"/>
          <a:ext cx="11830050" cy="123825"/>
        </a:xfrm>
        <a:prstGeom prst="rect">
          <a:avLst/>
        </a:prstGeom>
        <a:solidFill>
          <a:srgbClr val="FF000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1</xdr:col>
      <xdr:colOff>0</xdr:colOff>
      <xdr:row>0</xdr:row>
      <xdr:rowOff>140827</xdr:rowOff>
    </xdr:from>
    <xdr:to>
      <xdr:col>20</xdr:col>
      <xdr:colOff>247650</xdr:colOff>
      <xdr:row>1</xdr:row>
      <xdr:rowOff>38100</xdr:rowOff>
    </xdr:to>
    <xdr:sp macro="" textlink="">
      <xdr:nvSpPr>
        <xdr:cNvPr id="5" name="Rettangolo 4"/>
        <xdr:cNvSpPr/>
      </xdr:nvSpPr>
      <xdr:spPr bwMode="auto">
        <a:xfrm>
          <a:off x="609600" y="140827"/>
          <a:ext cx="11830050" cy="87773"/>
        </a:xfrm>
        <a:prstGeom prst="rect">
          <a:avLst/>
        </a:prstGeom>
        <a:solidFill>
          <a:srgbClr val="FF000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oneCellAnchor>
    <xdr:from>
      <xdr:col>18</xdr:col>
      <xdr:colOff>114300</xdr:colOff>
      <xdr:row>1</xdr:row>
      <xdr:rowOff>76200</xdr:rowOff>
    </xdr:from>
    <xdr:ext cx="612636" cy="470459"/>
    <xdr:pic>
      <xdr:nvPicPr>
        <xdr:cNvPr id="6" name="Immagine 5"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87100" y="266700"/>
          <a:ext cx="612636" cy="4704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5</xdr:col>
      <xdr:colOff>188407</xdr:colOff>
      <xdr:row>0</xdr:row>
      <xdr:rowOff>0</xdr:rowOff>
    </xdr:from>
    <xdr:ext cx="12275038" cy="9908578"/>
    <xdr:pic>
      <xdr:nvPicPr>
        <xdr:cNvPr id="2" name="Immagine 1"/>
        <xdr:cNvPicPr>
          <a:picLocks noChangeAspect="1"/>
        </xdr:cNvPicPr>
      </xdr:nvPicPr>
      <xdr:blipFill>
        <a:blip xmlns:r="http://schemas.openxmlformats.org/officeDocument/2006/relationships" r:embed="rId1"/>
        <a:stretch>
          <a:fillRect/>
        </a:stretch>
      </xdr:blipFill>
      <xdr:spPr>
        <a:xfrm>
          <a:off x="3236407" y="0"/>
          <a:ext cx="12275038" cy="99085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18</xdr:row>
      <xdr:rowOff>38100</xdr:rowOff>
    </xdr:from>
    <xdr:ext cx="4954526" cy="4955015"/>
    <xdr:pic>
      <xdr:nvPicPr>
        <xdr:cNvPr id="2" name="Immagine 1"/>
        <xdr:cNvPicPr>
          <a:picLocks noChangeAspect="1"/>
        </xdr:cNvPicPr>
      </xdr:nvPicPr>
      <xdr:blipFill>
        <a:blip xmlns:r="http://schemas.openxmlformats.org/officeDocument/2006/relationships" r:embed="rId1"/>
        <a:stretch>
          <a:fillRect/>
        </a:stretch>
      </xdr:blipFill>
      <xdr:spPr>
        <a:xfrm>
          <a:off x="0" y="3467100"/>
          <a:ext cx="4954526" cy="4955015"/>
        </a:xfrm>
        <a:prstGeom prst="rect">
          <a:avLst/>
        </a:prstGeom>
      </xdr:spPr>
    </xdr:pic>
    <xdr:clientData/>
  </xdr:oneCellAnchor>
  <xdr:oneCellAnchor>
    <xdr:from>
      <xdr:col>9</xdr:col>
      <xdr:colOff>523875</xdr:colOff>
      <xdr:row>0</xdr:row>
      <xdr:rowOff>9525</xdr:rowOff>
    </xdr:from>
    <xdr:ext cx="5127435" cy="5679675"/>
    <xdr:pic>
      <xdr:nvPicPr>
        <xdr:cNvPr id="3" name="Immagine 2"/>
        <xdr:cNvPicPr>
          <a:picLocks noChangeAspect="1"/>
        </xdr:cNvPicPr>
      </xdr:nvPicPr>
      <xdr:blipFill>
        <a:blip xmlns:r="http://schemas.openxmlformats.org/officeDocument/2006/relationships" r:embed="rId2"/>
        <a:stretch>
          <a:fillRect/>
        </a:stretch>
      </xdr:blipFill>
      <xdr:spPr>
        <a:xfrm>
          <a:off x="6010275" y="9525"/>
          <a:ext cx="5127435" cy="5679675"/>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5</xdr:col>
      <xdr:colOff>100852</xdr:colOff>
      <xdr:row>0</xdr:row>
      <xdr:rowOff>0</xdr:rowOff>
    </xdr:from>
    <xdr:ext cx="10861888" cy="12305340"/>
    <xdr:pic>
      <xdr:nvPicPr>
        <xdr:cNvPr id="2" name="Immagine 1"/>
        <xdr:cNvPicPr>
          <a:picLocks noChangeAspect="1"/>
        </xdr:cNvPicPr>
      </xdr:nvPicPr>
      <xdr:blipFill>
        <a:blip xmlns:r="http://schemas.openxmlformats.org/officeDocument/2006/relationships" r:embed="rId1"/>
        <a:stretch>
          <a:fillRect/>
        </a:stretch>
      </xdr:blipFill>
      <xdr:spPr>
        <a:xfrm>
          <a:off x="3148852" y="0"/>
          <a:ext cx="10861888" cy="123053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238125</xdr:colOff>
      <xdr:row>0</xdr:row>
      <xdr:rowOff>0</xdr:rowOff>
    </xdr:from>
    <xdr:to>
      <xdr:col>2</xdr:col>
      <xdr:colOff>190500</xdr:colOff>
      <xdr:row>0</xdr:row>
      <xdr:rowOff>0</xdr:rowOff>
    </xdr:to>
    <xdr:pic>
      <xdr:nvPicPr>
        <xdr:cNvPr id="2" name="Picture 1" descr="MARCHIO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1171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4</xdr:row>
      <xdr:rowOff>95250</xdr:rowOff>
    </xdr:from>
    <xdr:to>
      <xdr:col>6</xdr:col>
      <xdr:colOff>180975</xdr:colOff>
      <xdr:row>4</xdr:row>
      <xdr:rowOff>180975</xdr:rowOff>
    </xdr:to>
    <xdr:sp macro="" textlink="">
      <xdr:nvSpPr>
        <xdr:cNvPr id="5" name="Rectangle 1"/>
        <xdr:cNvSpPr>
          <a:spLocks noChangeArrowheads="1"/>
        </xdr:cNvSpPr>
      </xdr:nvSpPr>
      <xdr:spPr bwMode="auto">
        <a:xfrm>
          <a:off x="1247775" y="7905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38100</xdr:colOff>
      <xdr:row>4</xdr:row>
      <xdr:rowOff>95250</xdr:rowOff>
    </xdr:from>
    <xdr:to>
      <xdr:col>9</xdr:col>
      <xdr:colOff>180975</xdr:colOff>
      <xdr:row>4</xdr:row>
      <xdr:rowOff>180975</xdr:rowOff>
    </xdr:to>
    <xdr:sp macro="" textlink="">
      <xdr:nvSpPr>
        <xdr:cNvPr id="6" name="Rectangle 2"/>
        <xdr:cNvSpPr>
          <a:spLocks noChangeArrowheads="1"/>
        </xdr:cNvSpPr>
      </xdr:nvSpPr>
      <xdr:spPr bwMode="auto">
        <a:xfrm>
          <a:off x="1933575" y="7905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8</xdr:row>
      <xdr:rowOff>66675</xdr:rowOff>
    </xdr:from>
    <xdr:to>
      <xdr:col>18</xdr:col>
      <xdr:colOff>209550</xdr:colOff>
      <xdr:row>8</xdr:row>
      <xdr:rowOff>152400</xdr:rowOff>
    </xdr:to>
    <xdr:sp macro="" textlink="">
      <xdr:nvSpPr>
        <xdr:cNvPr id="7" name="Rectangle 3"/>
        <xdr:cNvSpPr>
          <a:spLocks noChangeArrowheads="1"/>
        </xdr:cNvSpPr>
      </xdr:nvSpPr>
      <xdr:spPr bwMode="auto">
        <a:xfrm>
          <a:off x="3695700" y="16002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57150</xdr:colOff>
      <xdr:row>8</xdr:row>
      <xdr:rowOff>66675</xdr:rowOff>
    </xdr:from>
    <xdr:to>
      <xdr:col>23</xdr:col>
      <xdr:colOff>200025</xdr:colOff>
      <xdr:row>8</xdr:row>
      <xdr:rowOff>152400</xdr:rowOff>
    </xdr:to>
    <xdr:sp macro="" textlink="">
      <xdr:nvSpPr>
        <xdr:cNvPr id="8" name="Rectangle 4"/>
        <xdr:cNvSpPr>
          <a:spLocks noChangeArrowheads="1"/>
        </xdr:cNvSpPr>
      </xdr:nvSpPr>
      <xdr:spPr bwMode="auto">
        <a:xfrm>
          <a:off x="4829175" y="16002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70288</xdr:colOff>
      <xdr:row>8</xdr:row>
      <xdr:rowOff>66675</xdr:rowOff>
    </xdr:from>
    <xdr:to>
      <xdr:col>30</xdr:col>
      <xdr:colOff>213162</xdr:colOff>
      <xdr:row>8</xdr:row>
      <xdr:rowOff>152400</xdr:rowOff>
    </xdr:to>
    <xdr:sp macro="" textlink="">
      <xdr:nvSpPr>
        <xdr:cNvPr id="9" name="Rectangle 5"/>
        <xdr:cNvSpPr>
          <a:spLocks noChangeArrowheads="1"/>
        </xdr:cNvSpPr>
      </xdr:nvSpPr>
      <xdr:spPr bwMode="auto">
        <a:xfrm>
          <a:off x="7558909" y="1853434"/>
          <a:ext cx="142874"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47625</xdr:colOff>
      <xdr:row>15</xdr:row>
      <xdr:rowOff>47625</xdr:rowOff>
    </xdr:from>
    <xdr:to>
      <xdr:col>1</xdr:col>
      <xdr:colOff>190500</xdr:colOff>
      <xdr:row>15</xdr:row>
      <xdr:rowOff>133350</xdr:rowOff>
    </xdr:to>
    <xdr:sp macro="" textlink="">
      <xdr:nvSpPr>
        <xdr:cNvPr id="10" name="Rectangle 6"/>
        <xdr:cNvSpPr>
          <a:spLocks noChangeArrowheads="1"/>
        </xdr:cNvSpPr>
      </xdr:nvSpPr>
      <xdr:spPr bwMode="auto">
        <a:xfrm>
          <a:off x="114300" y="28670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17</xdr:row>
      <xdr:rowOff>47625</xdr:rowOff>
    </xdr:from>
    <xdr:to>
      <xdr:col>1</xdr:col>
      <xdr:colOff>180975</xdr:colOff>
      <xdr:row>17</xdr:row>
      <xdr:rowOff>133350</xdr:rowOff>
    </xdr:to>
    <xdr:sp macro="" textlink="">
      <xdr:nvSpPr>
        <xdr:cNvPr id="11" name="Rectangle 7"/>
        <xdr:cNvSpPr>
          <a:spLocks noChangeArrowheads="1"/>
        </xdr:cNvSpPr>
      </xdr:nvSpPr>
      <xdr:spPr bwMode="auto">
        <a:xfrm>
          <a:off x="104775" y="31908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18</xdr:row>
      <xdr:rowOff>47625</xdr:rowOff>
    </xdr:from>
    <xdr:to>
      <xdr:col>1</xdr:col>
      <xdr:colOff>180975</xdr:colOff>
      <xdr:row>18</xdr:row>
      <xdr:rowOff>133350</xdr:rowOff>
    </xdr:to>
    <xdr:sp macro="" textlink="">
      <xdr:nvSpPr>
        <xdr:cNvPr id="12" name="Rectangle 8"/>
        <xdr:cNvSpPr>
          <a:spLocks noChangeArrowheads="1"/>
        </xdr:cNvSpPr>
      </xdr:nvSpPr>
      <xdr:spPr bwMode="auto">
        <a:xfrm>
          <a:off x="104775" y="33528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19</xdr:row>
      <xdr:rowOff>47625</xdr:rowOff>
    </xdr:from>
    <xdr:to>
      <xdr:col>1</xdr:col>
      <xdr:colOff>180975</xdr:colOff>
      <xdr:row>19</xdr:row>
      <xdr:rowOff>133350</xdr:rowOff>
    </xdr:to>
    <xdr:sp macro="" textlink="">
      <xdr:nvSpPr>
        <xdr:cNvPr id="13" name="Rectangle 9"/>
        <xdr:cNvSpPr>
          <a:spLocks noChangeArrowheads="1"/>
        </xdr:cNvSpPr>
      </xdr:nvSpPr>
      <xdr:spPr bwMode="auto">
        <a:xfrm>
          <a:off x="104775" y="35147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20</xdr:row>
      <xdr:rowOff>47625</xdr:rowOff>
    </xdr:from>
    <xdr:to>
      <xdr:col>1</xdr:col>
      <xdr:colOff>180975</xdr:colOff>
      <xdr:row>20</xdr:row>
      <xdr:rowOff>133350</xdr:rowOff>
    </xdr:to>
    <xdr:sp macro="" textlink="">
      <xdr:nvSpPr>
        <xdr:cNvPr id="14" name="Rectangle 10"/>
        <xdr:cNvSpPr>
          <a:spLocks noChangeArrowheads="1"/>
        </xdr:cNvSpPr>
      </xdr:nvSpPr>
      <xdr:spPr bwMode="auto">
        <a:xfrm>
          <a:off x="104775" y="36766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15</xdr:row>
      <xdr:rowOff>47625</xdr:rowOff>
    </xdr:from>
    <xdr:to>
      <xdr:col>18</xdr:col>
      <xdr:colOff>209550</xdr:colOff>
      <xdr:row>15</xdr:row>
      <xdr:rowOff>133350</xdr:rowOff>
    </xdr:to>
    <xdr:sp macro="" textlink="">
      <xdr:nvSpPr>
        <xdr:cNvPr id="15" name="Rectangle 11"/>
        <xdr:cNvSpPr>
          <a:spLocks noChangeArrowheads="1"/>
        </xdr:cNvSpPr>
      </xdr:nvSpPr>
      <xdr:spPr bwMode="auto">
        <a:xfrm>
          <a:off x="3695700" y="28670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16</xdr:row>
      <xdr:rowOff>57150</xdr:rowOff>
    </xdr:from>
    <xdr:to>
      <xdr:col>18</xdr:col>
      <xdr:colOff>209550</xdr:colOff>
      <xdr:row>16</xdr:row>
      <xdr:rowOff>142875</xdr:rowOff>
    </xdr:to>
    <xdr:sp macro="" textlink="">
      <xdr:nvSpPr>
        <xdr:cNvPr id="16" name="Rectangle 12"/>
        <xdr:cNvSpPr>
          <a:spLocks noChangeArrowheads="1"/>
        </xdr:cNvSpPr>
      </xdr:nvSpPr>
      <xdr:spPr bwMode="auto">
        <a:xfrm>
          <a:off x="3695700" y="30384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17</xdr:row>
      <xdr:rowOff>57150</xdr:rowOff>
    </xdr:from>
    <xdr:to>
      <xdr:col>18</xdr:col>
      <xdr:colOff>209550</xdr:colOff>
      <xdr:row>17</xdr:row>
      <xdr:rowOff>142875</xdr:rowOff>
    </xdr:to>
    <xdr:sp macro="" textlink="">
      <xdr:nvSpPr>
        <xdr:cNvPr id="17" name="Rectangle 13"/>
        <xdr:cNvSpPr>
          <a:spLocks noChangeArrowheads="1"/>
        </xdr:cNvSpPr>
      </xdr:nvSpPr>
      <xdr:spPr bwMode="auto">
        <a:xfrm>
          <a:off x="3695700" y="32004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18</xdr:row>
      <xdr:rowOff>47625</xdr:rowOff>
    </xdr:from>
    <xdr:to>
      <xdr:col>18</xdr:col>
      <xdr:colOff>209550</xdr:colOff>
      <xdr:row>18</xdr:row>
      <xdr:rowOff>133350</xdr:rowOff>
    </xdr:to>
    <xdr:sp macro="" textlink="">
      <xdr:nvSpPr>
        <xdr:cNvPr id="18" name="Rectangle 14"/>
        <xdr:cNvSpPr>
          <a:spLocks noChangeArrowheads="1"/>
        </xdr:cNvSpPr>
      </xdr:nvSpPr>
      <xdr:spPr bwMode="auto">
        <a:xfrm>
          <a:off x="3695700" y="33528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16</xdr:row>
      <xdr:rowOff>47625</xdr:rowOff>
    </xdr:from>
    <xdr:to>
      <xdr:col>1</xdr:col>
      <xdr:colOff>180975</xdr:colOff>
      <xdr:row>16</xdr:row>
      <xdr:rowOff>133350</xdr:rowOff>
    </xdr:to>
    <xdr:sp macro="" textlink="">
      <xdr:nvSpPr>
        <xdr:cNvPr id="19" name="Rectangle 15"/>
        <xdr:cNvSpPr>
          <a:spLocks noChangeArrowheads="1"/>
        </xdr:cNvSpPr>
      </xdr:nvSpPr>
      <xdr:spPr bwMode="auto">
        <a:xfrm>
          <a:off x="104775" y="30289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23</xdr:row>
      <xdr:rowOff>38100</xdr:rowOff>
    </xdr:from>
    <xdr:to>
      <xdr:col>1</xdr:col>
      <xdr:colOff>180975</xdr:colOff>
      <xdr:row>23</xdr:row>
      <xdr:rowOff>123825</xdr:rowOff>
    </xdr:to>
    <xdr:sp macro="" textlink="">
      <xdr:nvSpPr>
        <xdr:cNvPr id="20" name="Rectangle 16"/>
        <xdr:cNvSpPr>
          <a:spLocks noChangeArrowheads="1"/>
        </xdr:cNvSpPr>
      </xdr:nvSpPr>
      <xdr:spPr bwMode="auto">
        <a:xfrm>
          <a:off x="104775" y="42005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24</xdr:row>
      <xdr:rowOff>38100</xdr:rowOff>
    </xdr:from>
    <xdr:to>
      <xdr:col>1</xdr:col>
      <xdr:colOff>180975</xdr:colOff>
      <xdr:row>24</xdr:row>
      <xdr:rowOff>123825</xdr:rowOff>
    </xdr:to>
    <xdr:sp macro="" textlink="">
      <xdr:nvSpPr>
        <xdr:cNvPr id="21" name="Rectangle 17"/>
        <xdr:cNvSpPr>
          <a:spLocks noChangeArrowheads="1"/>
        </xdr:cNvSpPr>
      </xdr:nvSpPr>
      <xdr:spPr bwMode="auto">
        <a:xfrm>
          <a:off x="104775" y="43624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25</xdr:row>
      <xdr:rowOff>38100</xdr:rowOff>
    </xdr:from>
    <xdr:to>
      <xdr:col>1</xdr:col>
      <xdr:colOff>180975</xdr:colOff>
      <xdr:row>25</xdr:row>
      <xdr:rowOff>123825</xdr:rowOff>
    </xdr:to>
    <xdr:sp macro="" textlink="">
      <xdr:nvSpPr>
        <xdr:cNvPr id="22" name="Rectangle 18"/>
        <xdr:cNvSpPr>
          <a:spLocks noChangeArrowheads="1"/>
        </xdr:cNvSpPr>
      </xdr:nvSpPr>
      <xdr:spPr bwMode="auto">
        <a:xfrm>
          <a:off x="104775" y="48577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26</xdr:row>
      <xdr:rowOff>38100</xdr:rowOff>
    </xdr:from>
    <xdr:to>
      <xdr:col>1</xdr:col>
      <xdr:colOff>180975</xdr:colOff>
      <xdr:row>26</xdr:row>
      <xdr:rowOff>123825</xdr:rowOff>
    </xdr:to>
    <xdr:sp macro="" textlink="">
      <xdr:nvSpPr>
        <xdr:cNvPr id="23" name="Rectangle 19"/>
        <xdr:cNvSpPr>
          <a:spLocks noChangeArrowheads="1"/>
        </xdr:cNvSpPr>
      </xdr:nvSpPr>
      <xdr:spPr bwMode="auto">
        <a:xfrm>
          <a:off x="104775" y="50196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22</xdr:row>
      <xdr:rowOff>38100</xdr:rowOff>
    </xdr:from>
    <xdr:to>
      <xdr:col>1</xdr:col>
      <xdr:colOff>180975</xdr:colOff>
      <xdr:row>22</xdr:row>
      <xdr:rowOff>123825</xdr:rowOff>
    </xdr:to>
    <xdr:sp macro="" textlink="">
      <xdr:nvSpPr>
        <xdr:cNvPr id="24" name="Rectangle 20"/>
        <xdr:cNvSpPr>
          <a:spLocks noChangeArrowheads="1"/>
        </xdr:cNvSpPr>
      </xdr:nvSpPr>
      <xdr:spPr bwMode="auto">
        <a:xfrm>
          <a:off x="104775" y="40386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38100</xdr:colOff>
      <xdr:row>28</xdr:row>
      <xdr:rowOff>38100</xdr:rowOff>
    </xdr:from>
    <xdr:to>
      <xdr:col>5</xdr:col>
      <xdr:colOff>180975</xdr:colOff>
      <xdr:row>28</xdr:row>
      <xdr:rowOff>123825</xdr:rowOff>
    </xdr:to>
    <xdr:sp macro="" textlink="">
      <xdr:nvSpPr>
        <xdr:cNvPr id="25" name="Rectangle 21"/>
        <xdr:cNvSpPr>
          <a:spLocks noChangeArrowheads="1"/>
        </xdr:cNvSpPr>
      </xdr:nvSpPr>
      <xdr:spPr bwMode="auto">
        <a:xfrm>
          <a:off x="1019175" y="57626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38100</xdr:colOff>
      <xdr:row>29</xdr:row>
      <xdr:rowOff>38100</xdr:rowOff>
    </xdr:from>
    <xdr:to>
      <xdr:col>5</xdr:col>
      <xdr:colOff>180975</xdr:colOff>
      <xdr:row>29</xdr:row>
      <xdr:rowOff>123825</xdr:rowOff>
    </xdr:to>
    <xdr:sp macro="" textlink="">
      <xdr:nvSpPr>
        <xdr:cNvPr id="26" name="Rectangle 22"/>
        <xdr:cNvSpPr>
          <a:spLocks noChangeArrowheads="1"/>
        </xdr:cNvSpPr>
      </xdr:nvSpPr>
      <xdr:spPr bwMode="auto">
        <a:xfrm>
          <a:off x="1019175" y="59245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38100</xdr:colOff>
      <xdr:row>28</xdr:row>
      <xdr:rowOff>47625</xdr:rowOff>
    </xdr:from>
    <xdr:to>
      <xdr:col>14</xdr:col>
      <xdr:colOff>180975</xdr:colOff>
      <xdr:row>28</xdr:row>
      <xdr:rowOff>133350</xdr:rowOff>
    </xdr:to>
    <xdr:sp macro="" textlink="">
      <xdr:nvSpPr>
        <xdr:cNvPr id="27" name="Rectangle 23"/>
        <xdr:cNvSpPr>
          <a:spLocks noChangeArrowheads="1"/>
        </xdr:cNvSpPr>
      </xdr:nvSpPr>
      <xdr:spPr bwMode="auto">
        <a:xfrm>
          <a:off x="3076575" y="57721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38100</xdr:colOff>
      <xdr:row>28</xdr:row>
      <xdr:rowOff>47625</xdr:rowOff>
    </xdr:from>
    <xdr:to>
      <xdr:col>26</xdr:col>
      <xdr:colOff>180975</xdr:colOff>
      <xdr:row>28</xdr:row>
      <xdr:rowOff>133350</xdr:rowOff>
    </xdr:to>
    <xdr:sp macro="" textlink="">
      <xdr:nvSpPr>
        <xdr:cNvPr id="28" name="Rectangle 24"/>
        <xdr:cNvSpPr>
          <a:spLocks noChangeArrowheads="1"/>
        </xdr:cNvSpPr>
      </xdr:nvSpPr>
      <xdr:spPr bwMode="auto">
        <a:xfrm>
          <a:off x="5495925" y="57721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66675</xdr:colOff>
      <xdr:row>30</xdr:row>
      <xdr:rowOff>38100</xdr:rowOff>
    </xdr:from>
    <xdr:to>
      <xdr:col>10</xdr:col>
      <xdr:colOff>209550</xdr:colOff>
      <xdr:row>30</xdr:row>
      <xdr:rowOff>123825</xdr:rowOff>
    </xdr:to>
    <xdr:sp macro="" textlink="">
      <xdr:nvSpPr>
        <xdr:cNvPr id="29" name="Rectangle 25"/>
        <xdr:cNvSpPr>
          <a:spLocks noChangeArrowheads="1"/>
        </xdr:cNvSpPr>
      </xdr:nvSpPr>
      <xdr:spPr bwMode="auto">
        <a:xfrm>
          <a:off x="2190750" y="60864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57150</xdr:colOff>
      <xdr:row>30</xdr:row>
      <xdr:rowOff>38100</xdr:rowOff>
    </xdr:from>
    <xdr:to>
      <xdr:col>13</xdr:col>
      <xdr:colOff>200025</xdr:colOff>
      <xdr:row>30</xdr:row>
      <xdr:rowOff>123825</xdr:rowOff>
    </xdr:to>
    <xdr:sp macro="" textlink="">
      <xdr:nvSpPr>
        <xdr:cNvPr id="30" name="Rectangle 26"/>
        <xdr:cNvSpPr>
          <a:spLocks noChangeArrowheads="1"/>
        </xdr:cNvSpPr>
      </xdr:nvSpPr>
      <xdr:spPr bwMode="auto">
        <a:xfrm>
          <a:off x="2867025" y="60864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57150</xdr:colOff>
      <xdr:row>45</xdr:row>
      <xdr:rowOff>47625</xdr:rowOff>
    </xdr:from>
    <xdr:to>
      <xdr:col>1</xdr:col>
      <xdr:colOff>200025</xdr:colOff>
      <xdr:row>45</xdr:row>
      <xdr:rowOff>133350</xdr:rowOff>
    </xdr:to>
    <xdr:sp macro="" textlink="">
      <xdr:nvSpPr>
        <xdr:cNvPr id="31" name="Rectangle 28"/>
        <xdr:cNvSpPr>
          <a:spLocks noChangeArrowheads="1"/>
        </xdr:cNvSpPr>
      </xdr:nvSpPr>
      <xdr:spPr bwMode="auto">
        <a:xfrm>
          <a:off x="123825" y="93821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57150</xdr:colOff>
      <xdr:row>45</xdr:row>
      <xdr:rowOff>47625</xdr:rowOff>
    </xdr:from>
    <xdr:to>
      <xdr:col>7</xdr:col>
      <xdr:colOff>200025</xdr:colOff>
      <xdr:row>45</xdr:row>
      <xdr:rowOff>133350</xdr:rowOff>
    </xdr:to>
    <xdr:sp macro="" textlink="">
      <xdr:nvSpPr>
        <xdr:cNvPr id="32" name="Rectangle 29"/>
        <xdr:cNvSpPr>
          <a:spLocks noChangeArrowheads="1"/>
        </xdr:cNvSpPr>
      </xdr:nvSpPr>
      <xdr:spPr bwMode="auto">
        <a:xfrm>
          <a:off x="1495425" y="93821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66675</xdr:colOff>
      <xdr:row>45</xdr:row>
      <xdr:rowOff>47625</xdr:rowOff>
    </xdr:from>
    <xdr:to>
      <xdr:col>14</xdr:col>
      <xdr:colOff>209550</xdr:colOff>
      <xdr:row>45</xdr:row>
      <xdr:rowOff>133350</xdr:rowOff>
    </xdr:to>
    <xdr:sp macro="" textlink="">
      <xdr:nvSpPr>
        <xdr:cNvPr id="33" name="Rectangle 30"/>
        <xdr:cNvSpPr>
          <a:spLocks noChangeArrowheads="1"/>
        </xdr:cNvSpPr>
      </xdr:nvSpPr>
      <xdr:spPr bwMode="auto">
        <a:xfrm>
          <a:off x="3105150" y="93821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19706</xdr:colOff>
      <xdr:row>0</xdr:row>
      <xdr:rowOff>39415</xdr:rowOff>
    </xdr:from>
    <xdr:to>
      <xdr:col>31</xdr:col>
      <xdr:colOff>223345</xdr:colOff>
      <xdr:row>2</xdr:row>
      <xdr:rowOff>59122</xdr:rowOff>
    </xdr:to>
    <xdr:grpSp>
      <xdr:nvGrpSpPr>
        <xdr:cNvPr id="34" name="Group 1"/>
        <xdr:cNvGrpSpPr/>
      </xdr:nvGrpSpPr>
      <xdr:grpSpPr bwMode="auto">
        <a:xfrm>
          <a:off x="7258706" y="39415"/>
          <a:ext cx="702880" cy="545224"/>
          <a:chOff x="0" y="0"/>
          <a:chExt cx="1251596" cy="782435"/>
        </a:xfrm>
      </xdr:grpSpPr>
      <xdr:sp macro="" textlink="">
        <xdr:nvSpPr>
          <xdr:cNvPr id="35" name="Graphic 2"/>
          <xdr:cNvSpPr>
            <a:spLocks/>
          </xdr:cNvSpPr>
        </xdr:nvSpPr>
        <xdr:spPr bwMode="auto">
          <a:xfrm>
            <a:off x="11" y="640195"/>
            <a:ext cx="1251585" cy="142240"/>
          </a:xfrm>
          <a:custGeom>
            <a:avLst/>
            <a:gdLst>
              <a:gd name="T0" fmla="*/ 1251559 w 1251585"/>
              <a:gd name="T1" fmla="*/ 0 h 142240"/>
              <a:gd name="T2" fmla="*/ 0 w 1251585"/>
              <a:gd name="T3" fmla="*/ 0 h 142240"/>
              <a:gd name="T4" fmla="*/ 0 w 1251585"/>
              <a:gd name="T5" fmla="*/ 141693 h 142240"/>
              <a:gd name="T6" fmla="*/ 1251559 w 1251585"/>
              <a:gd name="T7" fmla="*/ 141693 h 142240"/>
              <a:gd name="T8" fmla="*/ 1251559 w 1251585"/>
              <a:gd name="T9" fmla="*/ 0 h 142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51585" h="142240">
                <a:moveTo>
                  <a:pt x="1251559" y="0"/>
                </a:moveTo>
                <a:lnTo>
                  <a:pt x="0" y="0"/>
                </a:lnTo>
                <a:lnTo>
                  <a:pt x="0" y="141693"/>
                </a:lnTo>
                <a:lnTo>
                  <a:pt x="1251559" y="141693"/>
                </a:lnTo>
                <a:lnTo>
                  <a:pt x="1251559" y="0"/>
                </a:lnTo>
                <a:close/>
              </a:path>
            </a:pathLst>
          </a:custGeom>
          <a:solidFill>
            <a:srgbClr val="ED1847"/>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sp macro="" textlink="">
        <xdr:nvSpPr>
          <xdr:cNvPr id="36" name="Graphic 3"/>
          <xdr:cNvSpPr>
            <a:spLocks/>
          </xdr:cNvSpPr>
        </xdr:nvSpPr>
        <xdr:spPr bwMode="auto">
          <a:xfrm>
            <a:off x="0" y="0"/>
            <a:ext cx="1177912" cy="528000"/>
          </a:xfrm>
          <a:custGeom>
            <a:avLst/>
            <a:gdLst>
              <a:gd name="T0" fmla="*/ 188632 w 1256665"/>
              <a:gd name="T1" fmla="*/ 289545 h 600075"/>
              <a:gd name="T2" fmla="*/ 162848 w 1256665"/>
              <a:gd name="T3" fmla="*/ 449632 h 600075"/>
              <a:gd name="T4" fmla="*/ 49008 w 1256665"/>
              <a:gd name="T5" fmla="*/ 322733 h 600075"/>
              <a:gd name="T6" fmla="*/ 156383 w 1256665"/>
              <a:gd name="T7" fmla="*/ 329785 h 600075"/>
              <a:gd name="T8" fmla="*/ 139837 w 1256665"/>
              <a:gd name="T9" fmla="*/ 270112 h 600075"/>
              <a:gd name="T10" fmla="*/ 0 w 1256665"/>
              <a:gd name="T11" fmla="*/ 188024 h 600075"/>
              <a:gd name="T12" fmla="*/ 115660 w 1256665"/>
              <a:gd name="T13" fmla="*/ 526312 h 600075"/>
              <a:gd name="T14" fmla="*/ 489057 w 1256665"/>
              <a:gd name="T15" fmla="*/ 384082 h 600075"/>
              <a:gd name="T16" fmla="*/ 440047 w 1256665"/>
              <a:gd name="T17" fmla="*/ 381601 h 600075"/>
              <a:gd name="T18" fmla="*/ 432488 w 1256665"/>
              <a:gd name="T19" fmla="*/ 334578 h 600075"/>
              <a:gd name="T20" fmla="*/ 311637 w 1256665"/>
              <a:gd name="T21" fmla="*/ 288092 h 600075"/>
              <a:gd name="T22" fmla="*/ 309150 w 1256665"/>
              <a:gd name="T23" fmla="*/ 510992 h 600075"/>
              <a:gd name="T24" fmla="*/ 480104 w 1256665"/>
              <a:gd name="T25" fmla="*/ 517652 h 600075"/>
              <a:gd name="T26" fmla="*/ 377324 w 1256665"/>
              <a:gd name="T27" fmla="*/ 486084 h 600075"/>
              <a:gd name="T28" fmla="*/ 688783 w 1256665"/>
              <a:gd name="T29" fmla="*/ 269308 h 600075"/>
              <a:gd name="T30" fmla="*/ 547553 w 1256665"/>
              <a:gd name="T31" fmla="*/ 274749 h 600075"/>
              <a:gd name="T32" fmla="*/ 688783 w 1256665"/>
              <a:gd name="T33" fmla="*/ 315805 h 600075"/>
              <a:gd name="T34" fmla="*/ 841097 w 1256665"/>
              <a:gd name="T35" fmla="*/ 485983 h 600075"/>
              <a:gd name="T36" fmla="*/ 774958 w 1256665"/>
              <a:gd name="T37" fmla="*/ 345496 h 600075"/>
              <a:gd name="T38" fmla="*/ 902748 w 1256665"/>
              <a:gd name="T39" fmla="*/ 314822 h 600075"/>
              <a:gd name="T40" fmla="*/ 755530 w 1256665"/>
              <a:gd name="T41" fmla="*/ 288372 h 600075"/>
              <a:gd name="T42" fmla="*/ 742673 w 1256665"/>
              <a:gd name="T43" fmla="*/ 497124 h 600075"/>
              <a:gd name="T44" fmla="*/ 904855 w 1256665"/>
              <a:gd name="T45" fmla="*/ 519138 h 600075"/>
              <a:gd name="T46" fmla="*/ 991279 w 1256665"/>
              <a:gd name="T47" fmla="*/ 147705 h 600075"/>
              <a:gd name="T48" fmla="*/ 1015302 w 1256665"/>
              <a:gd name="T49" fmla="*/ 91777 h 600075"/>
              <a:gd name="T50" fmla="*/ 1061060 w 1256665"/>
              <a:gd name="T51" fmla="*/ 105164 h 600075"/>
              <a:gd name="T52" fmla="*/ 1075953 w 1256665"/>
              <a:gd name="T53" fmla="*/ 91173 h 600075"/>
              <a:gd name="T54" fmla="*/ 1092345 w 1256665"/>
              <a:gd name="T55" fmla="*/ 80110 h 600075"/>
              <a:gd name="T56" fmla="*/ 1082060 w 1256665"/>
              <a:gd name="T57" fmla="*/ 58365 h 600075"/>
              <a:gd name="T58" fmla="*/ 1054776 w 1256665"/>
              <a:gd name="T59" fmla="*/ 21578 h 600075"/>
              <a:gd name="T60" fmla="*/ 1054037 w 1256665"/>
              <a:gd name="T61" fmla="*/ 4805 h 600075"/>
              <a:gd name="T62" fmla="*/ 769100 w 1256665"/>
              <a:gd name="T63" fmla="*/ 72702 h 600075"/>
              <a:gd name="T64" fmla="*/ 347862 w 1256665"/>
              <a:gd name="T65" fmla="*/ 63695 h 600075"/>
              <a:gd name="T66" fmla="*/ 78186 w 1256665"/>
              <a:gd name="T67" fmla="*/ 154120 h 600075"/>
              <a:gd name="T68" fmla="*/ 105661 w 1256665"/>
              <a:gd name="T69" fmla="*/ 142051 h 600075"/>
              <a:gd name="T70" fmla="*/ 380360 w 1256665"/>
              <a:gd name="T71" fmla="*/ 76468 h 600075"/>
              <a:gd name="T72" fmla="*/ 513162 w 1256665"/>
              <a:gd name="T73" fmla="*/ 89709 h 600075"/>
              <a:gd name="T74" fmla="*/ 403847 w 1256665"/>
              <a:gd name="T75" fmla="*/ 134129 h 600075"/>
              <a:gd name="T76" fmla="*/ 365254 w 1256665"/>
              <a:gd name="T77" fmla="*/ 135815 h 600075"/>
              <a:gd name="T78" fmla="*/ 260783 w 1256665"/>
              <a:gd name="T79" fmla="*/ 193790 h 600075"/>
              <a:gd name="T80" fmla="*/ 322435 w 1256665"/>
              <a:gd name="T81" fmla="*/ 180570 h 600075"/>
              <a:gd name="T82" fmla="*/ 462450 w 1256665"/>
              <a:gd name="T83" fmla="*/ 170725 h 600075"/>
              <a:gd name="T84" fmla="*/ 590206 w 1256665"/>
              <a:gd name="T85" fmla="*/ 134754 h 600075"/>
              <a:gd name="T86" fmla="*/ 681486 w 1256665"/>
              <a:gd name="T87" fmla="*/ 134754 h 600075"/>
              <a:gd name="T88" fmla="*/ 843691 w 1256665"/>
              <a:gd name="T89" fmla="*/ 156891 h 600075"/>
              <a:gd name="T90" fmla="*/ 884808 w 1256665"/>
              <a:gd name="T91" fmla="*/ 168803 h 600075"/>
              <a:gd name="T92" fmla="*/ 1135009 w 1256665"/>
              <a:gd name="T93" fmla="*/ 209189 h 600075"/>
              <a:gd name="T94" fmla="*/ 1164651 w 1256665"/>
              <a:gd name="T95" fmla="*/ 213580 h 600075"/>
              <a:gd name="T96" fmla="*/ 1126890 w 1256665"/>
              <a:gd name="T97" fmla="*/ 415315 h 600075"/>
              <a:gd name="T98" fmla="*/ 1000338 w 1256665"/>
              <a:gd name="T99" fmla="*/ 441207 h 600075"/>
              <a:gd name="T100" fmla="*/ 1074144 w 1256665"/>
              <a:gd name="T101" fmla="*/ 309894 h 600075"/>
              <a:gd name="T102" fmla="*/ 1090881 w 1256665"/>
              <a:gd name="T103" fmla="*/ 271274 h 600075"/>
              <a:gd name="T104" fmla="*/ 947019 w 1256665"/>
              <a:gd name="T105" fmla="*/ 399414 h 600075"/>
              <a:gd name="T106" fmla="*/ 1091094 w 1256665"/>
              <a:gd name="T107" fmla="*/ 525597 h 600075"/>
              <a:gd name="T108" fmla="*/ 1171127 w 1256665"/>
              <a:gd name="T109" fmla="*/ 456560 h 60007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grp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15</xdr:row>
          <xdr:rowOff>66675</xdr:rowOff>
        </xdr:from>
        <xdr:to>
          <xdr:col>4</xdr:col>
          <xdr:colOff>171450</xdr:colOff>
          <xdr:row>15</xdr:row>
          <xdr:rowOff>266700</xdr:rowOff>
        </xdr:to>
        <xdr:sp macro="" textlink="">
          <xdr:nvSpPr>
            <xdr:cNvPr id="54277" name="Drop Down 5" hidden="1">
              <a:extLst>
                <a:ext uri="{63B3BB69-23CF-44E3-9099-C40C66FF867C}">
                  <a14:compatExt spid="_x0000_s54277"/>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66675</xdr:rowOff>
        </xdr:from>
        <xdr:to>
          <xdr:col>8</xdr:col>
          <xdr:colOff>38100</xdr:colOff>
          <xdr:row>15</xdr:row>
          <xdr:rowOff>266700</xdr:rowOff>
        </xdr:to>
        <xdr:sp macro="" textlink="">
          <xdr:nvSpPr>
            <xdr:cNvPr id="54278" name="Drop Down 6" hidden="1">
              <a:extLst>
                <a:ext uri="{63B3BB69-23CF-44E3-9099-C40C66FF867C}">
                  <a14:compatExt spid="_x0000_s54278"/>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1162050</xdr:colOff>
          <xdr:row>15</xdr:row>
          <xdr:rowOff>66675</xdr:rowOff>
        </xdr:from>
        <xdr:to>
          <xdr:col>11</xdr:col>
          <xdr:colOff>9525</xdr:colOff>
          <xdr:row>15</xdr:row>
          <xdr:rowOff>266700</xdr:rowOff>
        </xdr:to>
        <xdr:sp macro="" textlink="">
          <xdr:nvSpPr>
            <xdr:cNvPr id="54279" name="Drop Down 7" hidden="1">
              <a:extLst>
                <a:ext uri="{63B3BB69-23CF-44E3-9099-C40C66FF867C}">
                  <a14:compatExt spid="_x0000_s54279"/>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12</xdr:row>
          <xdr:rowOff>47625</xdr:rowOff>
        </xdr:from>
        <xdr:to>
          <xdr:col>8</xdr:col>
          <xdr:colOff>552450</xdr:colOff>
          <xdr:row>14</xdr:row>
          <xdr:rowOff>19050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Design FMEA is attached</a:t>
              </a:r>
            </a:p>
          </xdr:txBody>
        </xdr:sp>
        <xdr:clientData/>
      </xdr:twoCellAnchor>
    </mc:Choice>
    <mc:Fallback/>
  </mc:AlternateContent>
  <xdr:oneCellAnchor>
    <xdr:from>
      <xdr:col>1</xdr:col>
      <xdr:colOff>0</xdr:colOff>
      <xdr:row>1</xdr:row>
      <xdr:rowOff>95250</xdr:rowOff>
    </xdr:from>
    <xdr:ext cx="514349" cy="514349"/>
    <xdr:pic>
      <xdr:nvPicPr>
        <xdr:cNvPr id="6" name="Immagine 5"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285750"/>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0</xdr:row>
      <xdr:rowOff>0</xdr:rowOff>
    </xdr:from>
    <xdr:to>
      <xdr:col>18</xdr:col>
      <xdr:colOff>247650</xdr:colOff>
      <xdr:row>0</xdr:row>
      <xdr:rowOff>123825</xdr:rowOff>
    </xdr:to>
    <xdr:sp macro="" textlink="">
      <xdr:nvSpPr>
        <xdr:cNvPr id="7" name="Rettangolo 6"/>
        <xdr:cNvSpPr/>
      </xdr:nvSpPr>
      <xdr:spPr bwMode="auto">
        <a:xfrm>
          <a:off x="609600" y="0"/>
          <a:ext cx="10610850" cy="123825"/>
        </a:xfrm>
        <a:prstGeom prst="rect">
          <a:avLst/>
        </a:prstGeom>
        <a:solidFill>
          <a:srgbClr val="FF000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1</xdr:col>
      <xdr:colOff>0</xdr:colOff>
      <xdr:row>0</xdr:row>
      <xdr:rowOff>140827</xdr:rowOff>
    </xdr:from>
    <xdr:to>
      <xdr:col>18</xdr:col>
      <xdr:colOff>247650</xdr:colOff>
      <xdr:row>1</xdr:row>
      <xdr:rowOff>38100</xdr:rowOff>
    </xdr:to>
    <xdr:sp macro="" textlink="">
      <xdr:nvSpPr>
        <xdr:cNvPr id="8" name="Rettangolo 7"/>
        <xdr:cNvSpPr/>
      </xdr:nvSpPr>
      <xdr:spPr bwMode="auto">
        <a:xfrm>
          <a:off x="609600" y="140827"/>
          <a:ext cx="10610850" cy="87773"/>
        </a:xfrm>
        <a:prstGeom prst="rect">
          <a:avLst/>
        </a:prstGeom>
        <a:solidFill>
          <a:srgbClr val="FF000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oneCellAnchor>
    <xdr:from>
      <xdr:col>16</xdr:col>
      <xdr:colOff>114300</xdr:colOff>
      <xdr:row>1</xdr:row>
      <xdr:rowOff>76200</xdr:rowOff>
    </xdr:from>
    <xdr:ext cx="606424" cy="463557"/>
    <xdr:pic>
      <xdr:nvPicPr>
        <xdr:cNvPr id="9" name="Immagine 8"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67900" y="266700"/>
          <a:ext cx="606424" cy="463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238125</xdr:colOff>
      <xdr:row>0</xdr:row>
      <xdr:rowOff>0</xdr:rowOff>
    </xdr:from>
    <xdr:to>
      <xdr:col>2</xdr:col>
      <xdr:colOff>190500</xdr:colOff>
      <xdr:row>0</xdr:row>
      <xdr:rowOff>0</xdr:rowOff>
    </xdr:to>
    <xdr:pic>
      <xdr:nvPicPr>
        <xdr:cNvPr id="2" name="Picture 1" descr="MARCHIO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57150</xdr:colOff>
      <xdr:row>0</xdr:row>
      <xdr:rowOff>38100</xdr:rowOff>
    </xdr:from>
    <xdr:ext cx="1417760" cy="456467"/>
    <xdr:pic>
      <xdr:nvPicPr>
        <xdr:cNvPr id="3" name="Immagin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38100"/>
          <a:ext cx="1417760" cy="456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31</xdr:col>
      <xdr:colOff>66347</xdr:colOff>
      <xdr:row>0</xdr:row>
      <xdr:rowOff>71602</xdr:rowOff>
    </xdr:from>
    <xdr:ext cx="804496" cy="577362"/>
    <xdr:pic>
      <xdr:nvPicPr>
        <xdr:cNvPr id="4" name="Immagin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6760"/>
        <a:stretch>
          <a:fillRect/>
        </a:stretch>
      </xdr:blipFill>
      <xdr:spPr bwMode="auto">
        <a:xfrm>
          <a:off x="7762547" y="71602"/>
          <a:ext cx="804496" cy="577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6</xdr:col>
      <xdr:colOff>38100</xdr:colOff>
      <xdr:row>4</xdr:row>
      <xdr:rowOff>95250</xdr:rowOff>
    </xdr:from>
    <xdr:to>
      <xdr:col>6</xdr:col>
      <xdr:colOff>180975</xdr:colOff>
      <xdr:row>4</xdr:row>
      <xdr:rowOff>180975</xdr:rowOff>
    </xdr:to>
    <xdr:sp macro="" textlink="">
      <xdr:nvSpPr>
        <xdr:cNvPr id="34" name="Rectangle 1"/>
        <xdr:cNvSpPr>
          <a:spLocks noChangeArrowheads="1"/>
        </xdr:cNvSpPr>
      </xdr:nvSpPr>
      <xdr:spPr bwMode="auto">
        <a:xfrm>
          <a:off x="1247775" y="7905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38100</xdr:colOff>
      <xdr:row>4</xdr:row>
      <xdr:rowOff>95250</xdr:rowOff>
    </xdr:from>
    <xdr:to>
      <xdr:col>9</xdr:col>
      <xdr:colOff>180975</xdr:colOff>
      <xdr:row>4</xdr:row>
      <xdr:rowOff>180975</xdr:rowOff>
    </xdr:to>
    <xdr:sp macro="" textlink="">
      <xdr:nvSpPr>
        <xdr:cNvPr id="35" name="Rectangle 2"/>
        <xdr:cNvSpPr>
          <a:spLocks noChangeArrowheads="1"/>
        </xdr:cNvSpPr>
      </xdr:nvSpPr>
      <xdr:spPr bwMode="auto">
        <a:xfrm>
          <a:off x="1933575" y="7905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8</xdr:row>
      <xdr:rowOff>66675</xdr:rowOff>
    </xdr:from>
    <xdr:to>
      <xdr:col>18</xdr:col>
      <xdr:colOff>209550</xdr:colOff>
      <xdr:row>8</xdr:row>
      <xdr:rowOff>152400</xdr:rowOff>
    </xdr:to>
    <xdr:sp macro="" textlink="">
      <xdr:nvSpPr>
        <xdr:cNvPr id="36" name="Rectangle 3"/>
        <xdr:cNvSpPr>
          <a:spLocks noChangeArrowheads="1"/>
        </xdr:cNvSpPr>
      </xdr:nvSpPr>
      <xdr:spPr bwMode="auto">
        <a:xfrm>
          <a:off x="3695700" y="16002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57150</xdr:colOff>
      <xdr:row>8</xdr:row>
      <xdr:rowOff>66675</xdr:rowOff>
    </xdr:from>
    <xdr:to>
      <xdr:col>23</xdr:col>
      <xdr:colOff>200025</xdr:colOff>
      <xdr:row>8</xdr:row>
      <xdr:rowOff>152400</xdr:rowOff>
    </xdr:to>
    <xdr:sp macro="" textlink="">
      <xdr:nvSpPr>
        <xdr:cNvPr id="37" name="Rectangle 4"/>
        <xdr:cNvSpPr>
          <a:spLocks noChangeArrowheads="1"/>
        </xdr:cNvSpPr>
      </xdr:nvSpPr>
      <xdr:spPr bwMode="auto">
        <a:xfrm>
          <a:off x="4829175" y="16002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57150</xdr:colOff>
      <xdr:row>8</xdr:row>
      <xdr:rowOff>66675</xdr:rowOff>
    </xdr:from>
    <xdr:to>
      <xdr:col>29</xdr:col>
      <xdr:colOff>200025</xdr:colOff>
      <xdr:row>8</xdr:row>
      <xdr:rowOff>152400</xdr:rowOff>
    </xdr:to>
    <xdr:sp macro="" textlink="">
      <xdr:nvSpPr>
        <xdr:cNvPr id="38" name="Rectangle 5"/>
        <xdr:cNvSpPr>
          <a:spLocks noChangeArrowheads="1"/>
        </xdr:cNvSpPr>
      </xdr:nvSpPr>
      <xdr:spPr bwMode="auto">
        <a:xfrm>
          <a:off x="6200775" y="16002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47625</xdr:colOff>
      <xdr:row>15</xdr:row>
      <xdr:rowOff>47625</xdr:rowOff>
    </xdr:from>
    <xdr:to>
      <xdr:col>1</xdr:col>
      <xdr:colOff>190500</xdr:colOff>
      <xdr:row>15</xdr:row>
      <xdr:rowOff>133350</xdr:rowOff>
    </xdr:to>
    <xdr:sp macro="" textlink="">
      <xdr:nvSpPr>
        <xdr:cNvPr id="39" name="Rectangle 6"/>
        <xdr:cNvSpPr>
          <a:spLocks noChangeArrowheads="1"/>
        </xdr:cNvSpPr>
      </xdr:nvSpPr>
      <xdr:spPr bwMode="auto">
        <a:xfrm>
          <a:off x="114300" y="28670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17</xdr:row>
      <xdr:rowOff>47625</xdr:rowOff>
    </xdr:from>
    <xdr:to>
      <xdr:col>1</xdr:col>
      <xdr:colOff>180975</xdr:colOff>
      <xdr:row>17</xdr:row>
      <xdr:rowOff>133350</xdr:rowOff>
    </xdr:to>
    <xdr:sp macro="" textlink="">
      <xdr:nvSpPr>
        <xdr:cNvPr id="40" name="Rectangle 7"/>
        <xdr:cNvSpPr>
          <a:spLocks noChangeArrowheads="1"/>
        </xdr:cNvSpPr>
      </xdr:nvSpPr>
      <xdr:spPr bwMode="auto">
        <a:xfrm>
          <a:off x="104775" y="31908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18</xdr:row>
      <xdr:rowOff>47625</xdr:rowOff>
    </xdr:from>
    <xdr:to>
      <xdr:col>1</xdr:col>
      <xdr:colOff>180975</xdr:colOff>
      <xdr:row>18</xdr:row>
      <xdr:rowOff>133350</xdr:rowOff>
    </xdr:to>
    <xdr:sp macro="" textlink="">
      <xdr:nvSpPr>
        <xdr:cNvPr id="41" name="Rectangle 8"/>
        <xdr:cNvSpPr>
          <a:spLocks noChangeArrowheads="1"/>
        </xdr:cNvSpPr>
      </xdr:nvSpPr>
      <xdr:spPr bwMode="auto">
        <a:xfrm>
          <a:off x="104775" y="33528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19</xdr:row>
      <xdr:rowOff>47625</xdr:rowOff>
    </xdr:from>
    <xdr:to>
      <xdr:col>1</xdr:col>
      <xdr:colOff>180975</xdr:colOff>
      <xdr:row>19</xdr:row>
      <xdr:rowOff>133350</xdr:rowOff>
    </xdr:to>
    <xdr:sp macro="" textlink="">
      <xdr:nvSpPr>
        <xdr:cNvPr id="42" name="Rectangle 9"/>
        <xdr:cNvSpPr>
          <a:spLocks noChangeArrowheads="1"/>
        </xdr:cNvSpPr>
      </xdr:nvSpPr>
      <xdr:spPr bwMode="auto">
        <a:xfrm>
          <a:off x="104775" y="35147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20</xdr:row>
      <xdr:rowOff>47625</xdr:rowOff>
    </xdr:from>
    <xdr:to>
      <xdr:col>1</xdr:col>
      <xdr:colOff>180975</xdr:colOff>
      <xdr:row>20</xdr:row>
      <xdr:rowOff>133350</xdr:rowOff>
    </xdr:to>
    <xdr:sp macro="" textlink="">
      <xdr:nvSpPr>
        <xdr:cNvPr id="43" name="Rectangle 10"/>
        <xdr:cNvSpPr>
          <a:spLocks noChangeArrowheads="1"/>
        </xdr:cNvSpPr>
      </xdr:nvSpPr>
      <xdr:spPr bwMode="auto">
        <a:xfrm>
          <a:off x="104775" y="36766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15</xdr:row>
      <xdr:rowOff>47625</xdr:rowOff>
    </xdr:from>
    <xdr:to>
      <xdr:col>18</xdr:col>
      <xdr:colOff>209550</xdr:colOff>
      <xdr:row>15</xdr:row>
      <xdr:rowOff>133350</xdr:rowOff>
    </xdr:to>
    <xdr:sp macro="" textlink="">
      <xdr:nvSpPr>
        <xdr:cNvPr id="44" name="Rectangle 11"/>
        <xdr:cNvSpPr>
          <a:spLocks noChangeArrowheads="1"/>
        </xdr:cNvSpPr>
      </xdr:nvSpPr>
      <xdr:spPr bwMode="auto">
        <a:xfrm>
          <a:off x="3695700" y="28670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16</xdr:row>
      <xdr:rowOff>57150</xdr:rowOff>
    </xdr:from>
    <xdr:to>
      <xdr:col>18</xdr:col>
      <xdr:colOff>209550</xdr:colOff>
      <xdr:row>16</xdr:row>
      <xdr:rowOff>142875</xdr:rowOff>
    </xdr:to>
    <xdr:sp macro="" textlink="">
      <xdr:nvSpPr>
        <xdr:cNvPr id="45" name="Rectangle 12"/>
        <xdr:cNvSpPr>
          <a:spLocks noChangeArrowheads="1"/>
        </xdr:cNvSpPr>
      </xdr:nvSpPr>
      <xdr:spPr bwMode="auto">
        <a:xfrm>
          <a:off x="3695700" y="30384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17</xdr:row>
      <xdr:rowOff>57150</xdr:rowOff>
    </xdr:from>
    <xdr:to>
      <xdr:col>18</xdr:col>
      <xdr:colOff>209550</xdr:colOff>
      <xdr:row>17</xdr:row>
      <xdr:rowOff>142875</xdr:rowOff>
    </xdr:to>
    <xdr:sp macro="" textlink="">
      <xdr:nvSpPr>
        <xdr:cNvPr id="46" name="Rectangle 13"/>
        <xdr:cNvSpPr>
          <a:spLocks noChangeArrowheads="1"/>
        </xdr:cNvSpPr>
      </xdr:nvSpPr>
      <xdr:spPr bwMode="auto">
        <a:xfrm>
          <a:off x="3695700" y="32004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18</xdr:row>
      <xdr:rowOff>47625</xdr:rowOff>
    </xdr:from>
    <xdr:to>
      <xdr:col>18</xdr:col>
      <xdr:colOff>209550</xdr:colOff>
      <xdr:row>18</xdr:row>
      <xdr:rowOff>133350</xdr:rowOff>
    </xdr:to>
    <xdr:sp macro="" textlink="">
      <xdr:nvSpPr>
        <xdr:cNvPr id="47" name="Rectangle 14"/>
        <xdr:cNvSpPr>
          <a:spLocks noChangeArrowheads="1"/>
        </xdr:cNvSpPr>
      </xdr:nvSpPr>
      <xdr:spPr bwMode="auto">
        <a:xfrm>
          <a:off x="3695700" y="33528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16</xdr:row>
      <xdr:rowOff>47625</xdr:rowOff>
    </xdr:from>
    <xdr:to>
      <xdr:col>1</xdr:col>
      <xdr:colOff>180975</xdr:colOff>
      <xdr:row>16</xdr:row>
      <xdr:rowOff>133350</xdr:rowOff>
    </xdr:to>
    <xdr:sp macro="" textlink="">
      <xdr:nvSpPr>
        <xdr:cNvPr id="48" name="Rectangle 15"/>
        <xdr:cNvSpPr>
          <a:spLocks noChangeArrowheads="1"/>
        </xdr:cNvSpPr>
      </xdr:nvSpPr>
      <xdr:spPr bwMode="auto">
        <a:xfrm>
          <a:off x="104775" y="30289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23</xdr:row>
      <xdr:rowOff>38100</xdr:rowOff>
    </xdr:from>
    <xdr:to>
      <xdr:col>1</xdr:col>
      <xdr:colOff>180975</xdr:colOff>
      <xdr:row>23</xdr:row>
      <xdr:rowOff>123825</xdr:rowOff>
    </xdr:to>
    <xdr:sp macro="" textlink="">
      <xdr:nvSpPr>
        <xdr:cNvPr id="49" name="Rectangle 16"/>
        <xdr:cNvSpPr>
          <a:spLocks noChangeArrowheads="1"/>
        </xdr:cNvSpPr>
      </xdr:nvSpPr>
      <xdr:spPr bwMode="auto">
        <a:xfrm>
          <a:off x="104775" y="42005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24</xdr:row>
      <xdr:rowOff>38100</xdr:rowOff>
    </xdr:from>
    <xdr:to>
      <xdr:col>1</xdr:col>
      <xdr:colOff>180975</xdr:colOff>
      <xdr:row>24</xdr:row>
      <xdr:rowOff>123825</xdr:rowOff>
    </xdr:to>
    <xdr:sp macro="" textlink="">
      <xdr:nvSpPr>
        <xdr:cNvPr id="50" name="Rectangle 17"/>
        <xdr:cNvSpPr>
          <a:spLocks noChangeArrowheads="1"/>
        </xdr:cNvSpPr>
      </xdr:nvSpPr>
      <xdr:spPr bwMode="auto">
        <a:xfrm>
          <a:off x="104775" y="43624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25</xdr:row>
      <xdr:rowOff>38100</xdr:rowOff>
    </xdr:from>
    <xdr:to>
      <xdr:col>1</xdr:col>
      <xdr:colOff>180975</xdr:colOff>
      <xdr:row>25</xdr:row>
      <xdr:rowOff>123825</xdr:rowOff>
    </xdr:to>
    <xdr:sp macro="" textlink="">
      <xdr:nvSpPr>
        <xdr:cNvPr id="51" name="Rectangle 18"/>
        <xdr:cNvSpPr>
          <a:spLocks noChangeArrowheads="1"/>
        </xdr:cNvSpPr>
      </xdr:nvSpPr>
      <xdr:spPr bwMode="auto">
        <a:xfrm>
          <a:off x="104775" y="48577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26</xdr:row>
      <xdr:rowOff>38100</xdr:rowOff>
    </xdr:from>
    <xdr:to>
      <xdr:col>1</xdr:col>
      <xdr:colOff>180975</xdr:colOff>
      <xdr:row>26</xdr:row>
      <xdr:rowOff>123825</xdr:rowOff>
    </xdr:to>
    <xdr:sp macro="" textlink="">
      <xdr:nvSpPr>
        <xdr:cNvPr id="52" name="Rectangle 19"/>
        <xdr:cNvSpPr>
          <a:spLocks noChangeArrowheads="1"/>
        </xdr:cNvSpPr>
      </xdr:nvSpPr>
      <xdr:spPr bwMode="auto">
        <a:xfrm>
          <a:off x="104775" y="50196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xdr:colOff>
      <xdr:row>22</xdr:row>
      <xdr:rowOff>38100</xdr:rowOff>
    </xdr:from>
    <xdr:to>
      <xdr:col>1</xdr:col>
      <xdr:colOff>180975</xdr:colOff>
      <xdr:row>22</xdr:row>
      <xdr:rowOff>123825</xdr:rowOff>
    </xdr:to>
    <xdr:sp macro="" textlink="">
      <xdr:nvSpPr>
        <xdr:cNvPr id="53" name="Rectangle 20"/>
        <xdr:cNvSpPr>
          <a:spLocks noChangeArrowheads="1"/>
        </xdr:cNvSpPr>
      </xdr:nvSpPr>
      <xdr:spPr bwMode="auto">
        <a:xfrm>
          <a:off x="104775" y="403860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38100</xdr:colOff>
      <xdr:row>28</xdr:row>
      <xdr:rowOff>38100</xdr:rowOff>
    </xdr:from>
    <xdr:to>
      <xdr:col>5</xdr:col>
      <xdr:colOff>180975</xdr:colOff>
      <xdr:row>28</xdr:row>
      <xdr:rowOff>123825</xdr:rowOff>
    </xdr:to>
    <xdr:sp macro="" textlink="">
      <xdr:nvSpPr>
        <xdr:cNvPr id="54" name="Rectangle 21"/>
        <xdr:cNvSpPr>
          <a:spLocks noChangeArrowheads="1"/>
        </xdr:cNvSpPr>
      </xdr:nvSpPr>
      <xdr:spPr bwMode="auto">
        <a:xfrm>
          <a:off x="1019175" y="576262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38100</xdr:colOff>
      <xdr:row>29</xdr:row>
      <xdr:rowOff>38100</xdr:rowOff>
    </xdr:from>
    <xdr:to>
      <xdr:col>5</xdr:col>
      <xdr:colOff>180975</xdr:colOff>
      <xdr:row>29</xdr:row>
      <xdr:rowOff>123825</xdr:rowOff>
    </xdr:to>
    <xdr:sp macro="" textlink="">
      <xdr:nvSpPr>
        <xdr:cNvPr id="55" name="Rectangle 22"/>
        <xdr:cNvSpPr>
          <a:spLocks noChangeArrowheads="1"/>
        </xdr:cNvSpPr>
      </xdr:nvSpPr>
      <xdr:spPr bwMode="auto">
        <a:xfrm>
          <a:off x="1019175" y="59245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38100</xdr:colOff>
      <xdr:row>28</xdr:row>
      <xdr:rowOff>47625</xdr:rowOff>
    </xdr:from>
    <xdr:to>
      <xdr:col>14</xdr:col>
      <xdr:colOff>180975</xdr:colOff>
      <xdr:row>28</xdr:row>
      <xdr:rowOff>133350</xdr:rowOff>
    </xdr:to>
    <xdr:sp macro="" textlink="">
      <xdr:nvSpPr>
        <xdr:cNvPr id="56" name="Rectangle 23"/>
        <xdr:cNvSpPr>
          <a:spLocks noChangeArrowheads="1"/>
        </xdr:cNvSpPr>
      </xdr:nvSpPr>
      <xdr:spPr bwMode="auto">
        <a:xfrm>
          <a:off x="3076575" y="57721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38100</xdr:colOff>
      <xdr:row>28</xdr:row>
      <xdr:rowOff>47625</xdr:rowOff>
    </xdr:from>
    <xdr:to>
      <xdr:col>26</xdr:col>
      <xdr:colOff>180975</xdr:colOff>
      <xdr:row>28</xdr:row>
      <xdr:rowOff>133350</xdr:rowOff>
    </xdr:to>
    <xdr:sp macro="" textlink="">
      <xdr:nvSpPr>
        <xdr:cNvPr id="57" name="Rectangle 24"/>
        <xdr:cNvSpPr>
          <a:spLocks noChangeArrowheads="1"/>
        </xdr:cNvSpPr>
      </xdr:nvSpPr>
      <xdr:spPr bwMode="auto">
        <a:xfrm>
          <a:off x="5495925" y="57721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66675</xdr:colOff>
      <xdr:row>30</xdr:row>
      <xdr:rowOff>38100</xdr:rowOff>
    </xdr:from>
    <xdr:to>
      <xdr:col>18</xdr:col>
      <xdr:colOff>209550</xdr:colOff>
      <xdr:row>30</xdr:row>
      <xdr:rowOff>123825</xdr:rowOff>
    </xdr:to>
    <xdr:sp macro="" textlink="">
      <xdr:nvSpPr>
        <xdr:cNvPr id="58" name="Rectangle 25"/>
        <xdr:cNvSpPr>
          <a:spLocks noChangeArrowheads="1"/>
        </xdr:cNvSpPr>
      </xdr:nvSpPr>
      <xdr:spPr bwMode="auto">
        <a:xfrm>
          <a:off x="3695700" y="60864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57150</xdr:colOff>
      <xdr:row>30</xdr:row>
      <xdr:rowOff>38100</xdr:rowOff>
    </xdr:from>
    <xdr:to>
      <xdr:col>21</xdr:col>
      <xdr:colOff>200025</xdr:colOff>
      <xdr:row>30</xdr:row>
      <xdr:rowOff>123825</xdr:rowOff>
    </xdr:to>
    <xdr:sp macro="" textlink="">
      <xdr:nvSpPr>
        <xdr:cNvPr id="59" name="Rectangle 26"/>
        <xdr:cNvSpPr>
          <a:spLocks noChangeArrowheads="1"/>
        </xdr:cNvSpPr>
      </xdr:nvSpPr>
      <xdr:spPr bwMode="auto">
        <a:xfrm>
          <a:off x="4371975" y="6086475"/>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57150</xdr:colOff>
      <xdr:row>44</xdr:row>
      <xdr:rowOff>47625</xdr:rowOff>
    </xdr:from>
    <xdr:to>
      <xdr:col>1</xdr:col>
      <xdr:colOff>200025</xdr:colOff>
      <xdr:row>44</xdr:row>
      <xdr:rowOff>133350</xdr:rowOff>
    </xdr:to>
    <xdr:sp macro="" textlink="">
      <xdr:nvSpPr>
        <xdr:cNvPr id="60" name="Rectangle 28"/>
        <xdr:cNvSpPr>
          <a:spLocks noChangeArrowheads="1"/>
        </xdr:cNvSpPr>
      </xdr:nvSpPr>
      <xdr:spPr bwMode="auto">
        <a:xfrm>
          <a:off x="123825" y="92392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57150</xdr:colOff>
      <xdr:row>44</xdr:row>
      <xdr:rowOff>47625</xdr:rowOff>
    </xdr:from>
    <xdr:to>
      <xdr:col>7</xdr:col>
      <xdr:colOff>200025</xdr:colOff>
      <xdr:row>44</xdr:row>
      <xdr:rowOff>133350</xdr:rowOff>
    </xdr:to>
    <xdr:sp macro="" textlink="">
      <xdr:nvSpPr>
        <xdr:cNvPr id="61" name="Rectangle 29"/>
        <xdr:cNvSpPr>
          <a:spLocks noChangeArrowheads="1"/>
        </xdr:cNvSpPr>
      </xdr:nvSpPr>
      <xdr:spPr bwMode="auto">
        <a:xfrm>
          <a:off x="1495425" y="92392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66675</xdr:colOff>
      <xdr:row>44</xdr:row>
      <xdr:rowOff>47625</xdr:rowOff>
    </xdr:from>
    <xdr:to>
      <xdr:col>14</xdr:col>
      <xdr:colOff>209550</xdr:colOff>
      <xdr:row>44</xdr:row>
      <xdr:rowOff>133350</xdr:rowOff>
    </xdr:to>
    <xdr:sp macro="" textlink="">
      <xdr:nvSpPr>
        <xdr:cNvPr id="62" name="Rectangle 30"/>
        <xdr:cNvSpPr>
          <a:spLocks noChangeArrowheads="1"/>
        </xdr:cNvSpPr>
      </xdr:nvSpPr>
      <xdr:spPr bwMode="auto">
        <a:xfrm>
          <a:off x="3105150" y="9239250"/>
          <a:ext cx="142875" cy="85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19050</xdr:rowOff>
    </xdr:from>
    <xdr:to>
      <xdr:col>14</xdr:col>
      <xdr:colOff>590550</xdr:colOff>
      <xdr:row>39</xdr:row>
      <xdr:rowOff>9525</xdr:rowOff>
    </xdr:to>
    <xdr:sp macro="" textlink="">
      <xdr:nvSpPr>
        <xdr:cNvPr id="2" name="Rettangolo 1"/>
        <xdr:cNvSpPr/>
      </xdr:nvSpPr>
      <xdr:spPr bwMode="auto">
        <a:xfrm>
          <a:off x="9525" y="19050"/>
          <a:ext cx="9115425" cy="6305550"/>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00B0F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it-IT"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66675</xdr:rowOff>
    </xdr:from>
    <xdr:to>
      <xdr:col>2</xdr:col>
      <xdr:colOff>190499</xdr:colOff>
      <xdr:row>4</xdr:row>
      <xdr:rowOff>9524</xdr:rowOff>
    </xdr:to>
    <xdr:pic>
      <xdr:nvPicPr>
        <xdr:cNvPr id="3" name="Immagine 2"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5750"/>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19050</xdr:rowOff>
    </xdr:from>
    <xdr:to>
      <xdr:col>18</xdr:col>
      <xdr:colOff>5291</xdr:colOff>
      <xdr:row>0</xdr:row>
      <xdr:rowOff>147522</xdr:rowOff>
    </xdr:to>
    <xdr:sp macro="" textlink="">
      <xdr:nvSpPr>
        <xdr:cNvPr id="4" name="Rettangolo 3"/>
        <xdr:cNvSpPr/>
      </xdr:nvSpPr>
      <xdr:spPr bwMode="auto">
        <a:xfrm>
          <a:off x="228600" y="19050"/>
          <a:ext cx="6644216" cy="128472"/>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1</xdr:col>
      <xdr:colOff>0</xdr:colOff>
      <xdr:row>0</xdr:row>
      <xdr:rowOff>159877</xdr:rowOff>
    </xdr:from>
    <xdr:to>
      <xdr:col>18</xdr:col>
      <xdr:colOff>5291</xdr:colOff>
      <xdr:row>1</xdr:row>
      <xdr:rowOff>19050</xdr:rowOff>
    </xdr:to>
    <xdr:sp macro="" textlink="">
      <xdr:nvSpPr>
        <xdr:cNvPr id="5" name="Rettangolo 4"/>
        <xdr:cNvSpPr/>
      </xdr:nvSpPr>
      <xdr:spPr bwMode="auto">
        <a:xfrm>
          <a:off x="381000" y="159877"/>
          <a:ext cx="6644216" cy="78248"/>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editAs="oneCell">
    <xdr:from>
      <xdr:col>15</xdr:col>
      <xdr:colOff>676275</xdr:colOff>
      <xdr:row>1</xdr:row>
      <xdr:rowOff>114300</xdr:rowOff>
    </xdr:from>
    <xdr:to>
      <xdr:col>18</xdr:col>
      <xdr:colOff>44448</xdr:colOff>
      <xdr:row>4</xdr:row>
      <xdr:rowOff>6357</xdr:rowOff>
    </xdr:to>
    <xdr:pic>
      <xdr:nvPicPr>
        <xdr:cNvPr id="6" name="Immagine 5"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333375"/>
          <a:ext cx="600074" cy="46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0</xdr:row>
      <xdr:rowOff>66675</xdr:rowOff>
    </xdr:from>
    <xdr:to>
      <xdr:col>0</xdr:col>
      <xdr:colOff>352425</xdr:colOff>
      <xdr:row>1</xdr:row>
      <xdr:rowOff>66675</xdr:rowOff>
    </xdr:to>
    <xdr:sp macro="" textlink="">
      <xdr:nvSpPr>
        <xdr:cNvPr id="2" name="AutoShape 15"/>
        <xdr:cNvSpPr>
          <a:spLocks noChangeArrowheads="1"/>
        </xdr:cNvSpPr>
      </xdr:nvSpPr>
      <xdr:spPr bwMode="auto">
        <a:xfrm>
          <a:off x="190500" y="66675"/>
          <a:ext cx="161925" cy="161925"/>
        </a:xfrm>
        <a:custGeom>
          <a:avLst/>
          <a:gdLst>
            <a:gd name="T0" fmla="*/ 606941 w 21600"/>
            <a:gd name="T1" fmla="*/ 0 h 21600"/>
            <a:gd name="T2" fmla="*/ 177758 w 21600"/>
            <a:gd name="T3" fmla="*/ 177758 h 21600"/>
            <a:gd name="T4" fmla="*/ 0 w 21600"/>
            <a:gd name="T5" fmla="*/ 606941 h 21600"/>
            <a:gd name="T6" fmla="*/ 177758 w 21600"/>
            <a:gd name="T7" fmla="*/ 1036118 h 21600"/>
            <a:gd name="T8" fmla="*/ 606941 w 21600"/>
            <a:gd name="T9" fmla="*/ 1213875 h 21600"/>
            <a:gd name="T10" fmla="*/ 1036118 w 21600"/>
            <a:gd name="T11" fmla="*/ 1036118 h 21600"/>
            <a:gd name="T12" fmla="*/ 1213875 w 21600"/>
            <a:gd name="T13" fmla="*/ 606941 h 21600"/>
            <a:gd name="T14" fmla="*/ 1036118 w 21600"/>
            <a:gd name="T15" fmla="*/ 177758 h 21600"/>
            <a:gd name="T16" fmla="*/ 0 60000 65536"/>
            <a:gd name="T17" fmla="*/ 0 60000 65536"/>
            <a:gd name="T18" fmla="*/ 0 60000 65536"/>
            <a:gd name="T19" fmla="*/ 0 60000 65536"/>
            <a:gd name="T20" fmla="*/ 0 60000 65536"/>
            <a:gd name="T21" fmla="*/ 0 60000 65536"/>
            <a:gd name="T22" fmla="*/ 0 60000 65536"/>
            <a:gd name="T23" fmla="*/ 0 60000 65536"/>
            <a:gd name="T24" fmla="*/ 3163 w 21600"/>
            <a:gd name="T25" fmla="*/ 3163 h 21600"/>
            <a:gd name="T26" fmla="*/ 18437 w 21600"/>
            <a:gd name="T27" fmla="*/ 1843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123825</xdr:colOff>
      <xdr:row>1</xdr:row>
      <xdr:rowOff>123825</xdr:rowOff>
    </xdr:from>
    <xdr:to>
      <xdr:col>0</xdr:col>
      <xdr:colOff>428625</xdr:colOff>
      <xdr:row>2</xdr:row>
      <xdr:rowOff>142875</xdr:rowOff>
    </xdr:to>
    <xdr:grpSp>
      <xdr:nvGrpSpPr>
        <xdr:cNvPr id="3" name="Group 44"/>
        <xdr:cNvGrpSpPr>
          <a:grpSpLocks/>
        </xdr:cNvGrpSpPr>
      </xdr:nvGrpSpPr>
      <xdr:grpSpPr bwMode="auto">
        <a:xfrm>
          <a:off x="123825" y="285750"/>
          <a:ext cx="304800" cy="180975"/>
          <a:chOff x="143" y="225"/>
          <a:chExt cx="32" cy="19"/>
        </a:xfrm>
      </xdr:grpSpPr>
      <xdr:sp macro="" textlink="">
        <xdr:nvSpPr>
          <xdr:cNvPr id="4" name="Line 18"/>
          <xdr:cNvSpPr>
            <a:spLocks noChangeShapeType="1"/>
          </xdr:cNvSpPr>
        </xdr:nvSpPr>
        <xdr:spPr bwMode="auto">
          <a:xfrm flipV="1">
            <a:off x="143" y="225"/>
            <a:ext cx="1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5" name="Line 19"/>
          <xdr:cNvSpPr>
            <a:spLocks noChangeShapeType="1"/>
          </xdr:cNvSpPr>
        </xdr:nvSpPr>
        <xdr:spPr bwMode="auto">
          <a:xfrm flipV="1">
            <a:off x="156" y="225"/>
            <a:ext cx="1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 name="Line 20"/>
          <xdr:cNvSpPr>
            <a:spLocks noChangeShapeType="1"/>
          </xdr:cNvSpPr>
        </xdr:nvSpPr>
        <xdr:spPr bwMode="auto">
          <a:xfrm>
            <a:off x="143" y="244"/>
            <a:ext cx="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133350</xdr:colOff>
      <xdr:row>6</xdr:row>
      <xdr:rowOff>47625</xdr:rowOff>
    </xdr:from>
    <xdr:to>
      <xdr:col>0</xdr:col>
      <xdr:colOff>419100</xdr:colOff>
      <xdr:row>7</xdr:row>
      <xdr:rowOff>0</xdr:rowOff>
    </xdr:to>
    <xdr:sp macro="" textlink="">
      <xdr:nvSpPr>
        <xdr:cNvPr id="7" name="AutoShape 28"/>
        <xdr:cNvSpPr>
          <a:spLocks noChangeArrowheads="1"/>
        </xdr:cNvSpPr>
      </xdr:nvSpPr>
      <xdr:spPr bwMode="auto">
        <a:xfrm>
          <a:off x="133350" y="1019175"/>
          <a:ext cx="285750" cy="114300"/>
        </a:xfrm>
        <a:prstGeom prst="parallelogram">
          <a:avLst>
            <a:gd name="adj" fmla="val 6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123825</xdr:colOff>
      <xdr:row>3</xdr:row>
      <xdr:rowOff>123825</xdr:rowOff>
    </xdr:from>
    <xdr:to>
      <xdr:col>0</xdr:col>
      <xdr:colOff>400050</xdr:colOff>
      <xdr:row>5</xdr:row>
      <xdr:rowOff>76200</xdr:rowOff>
    </xdr:to>
    <xdr:grpSp>
      <xdr:nvGrpSpPr>
        <xdr:cNvPr id="8" name="Group 39"/>
        <xdr:cNvGrpSpPr>
          <a:grpSpLocks noChangeAspect="1"/>
        </xdr:cNvGrpSpPr>
      </xdr:nvGrpSpPr>
      <xdr:grpSpPr bwMode="auto">
        <a:xfrm>
          <a:off x="123825" y="609600"/>
          <a:ext cx="276225" cy="276225"/>
          <a:chOff x="1872" y="4346"/>
          <a:chExt cx="576" cy="576"/>
        </a:xfrm>
      </xdr:grpSpPr>
      <xdr:sp macro="" textlink="">
        <xdr:nvSpPr>
          <xdr:cNvPr id="9" name="Oval 40"/>
          <xdr:cNvSpPr>
            <a:spLocks noChangeAspect="1" noChangeArrowheads="1"/>
          </xdr:cNvSpPr>
        </xdr:nvSpPr>
        <xdr:spPr bwMode="auto">
          <a:xfrm>
            <a:off x="2019" y="4490"/>
            <a:ext cx="289" cy="289"/>
          </a:xfrm>
          <a:prstGeom prst="ellipse">
            <a:avLst/>
          </a:prstGeom>
          <a:solidFill>
            <a:srgbClr val="FFFFFF"/>
          </a:solidFill>
          <a:ln w="9525">
            <a:solidFill>
              <a:srgbClr val="000000"/>
            </a:solidFill>
            <a:round/>
            <a:headEnd/>
            <a:tailEnd/>
          </a:ln>
        </xdr:spPr>
      </xdr:sp>
      <xdr:sp macro="" textlink="">
        <xdr:nvSpPr>
          <xdr:cNvPr id="10" name="Line 41"/>
          <xdr:cNvSpPr>
            <a:spLocks noChangeAspect="1" noChangeShapeType="1"/>
          </xdr:cNvSpPr>
        </xdr:nvSpPr>
        <xdr:spPr bwMode="auto">
          <a:xfrm>
            <a:off x="2160" y="4346"/>
            <a:ext cx="0" cy="57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42"/>
          <xdr:cNvSpPr>
            <a:spLocks noChangeAspect="1" noChangeShapeType="1"/>
          </xdr:cNvSpPr>
        </xdr:nvSpPr>
        <xdr:spPr bwMode="auto">
          <a:xfrm>
            <a:off x="1872" y="4634"/>
            <a:ext cx="57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95250</xdr:colOff>
      <xdr:row>8</xdr:row>
      <xdr:rowOff>9525</xdr:rowOff>
    </xdr:from>
    <xdr:to>
      <xdr:col>0</xdr:col>
      <xdr:colOff>390525</xdr:colOff>
      <xdr:row>9</xdr:row>
      <xdr:rowOff>0</xdr:rowOff>
    </xdr:to>
    <xdr:grpSp>
      <xdr:nvGrpSpPr>
        <xdr:cNvPr id="12" name="Group 47"/>
        <xdr:cNvGrpSpPr>
          <a:grpSpLocks noChangeAspect="1"/>
        </xdr:cNvGrpSpPr>
      </xdr:nvGrpSpPr>
      <xdr:grpSpPr bwMode="auto">
        <a:xfrm>
          <a:off x="95250" y="1304925"/>
          <a:ext cx="295275" cy="152400"/>
          <a:chOff x="754" y="304"/>
          <a:chExt cx="122" cy="56"/>
        </a:xfrm>
      </xdr:grpSpPr>
      <xdr:sp macro="" textlink="">
        <xdr:nvSpPr>
          <xdr:cNvPr id="13" name="Line 45"/>
          <xdr:cNvSpPr>
            <a:spLocks noChangeAspect="1" noChangeShapeType="1"/>
          </xdr:cNvSpPr>
        </xdr:nvSpPr>
        <xdr:spPr bwMode="auto">
          <a:xfrm>
            <a:off x="754" y="360"/>
            <a:ext cx="12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46"/>
          <xdr:cNvSpPr>
            <a:spLocks noChangeAspect="1" noChangeShapeType="1"/>
          </xdr:cNvSpPr>
        </xdr:nvSpPr>
        <xdr:spPr bwMode="auto">
          <a:xfrm flipV="1">
            <a:off x="815" y="304"/>
            <a:ext cx="0" cy="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171450</xdr:colOff>
      <xdr:row>9</xdr:row>
      <xdr:rowOff>152400</xdr:rowOff>
    </xdr:from>
    <xdr:to>
      <xdr:col>0</xdr:col>
      <xdr:colOff>314325</xdr:colOff>
      <xdr:row>11</xdr:row>
      <xdr:rowOff>47625</xdr:rowOff>
    </xdr:to>
    <xdr:grpSp>
      <xdr:nvGrpSpPr>
        <xdr:cNvPr id="15" name="Group 53"/>
        <xdr:cNvGrpSpPr>
          <a:grpSpLocks noChangeAspect="1"/>
        </xdr:cNvGrpSpPr>
      </xdr:nvGrpSpPr>
      <xdr:grpSpPr bwMode="auto">
        <a:xfrm>
          <a:off x="171450" y="1609725"/>
          <a:ext cx="142875" cy="219075"/>
          <a:chOff x="767" y="277"/>
          <a:chExt cx="18" cy="29"/>
        </a:xfrm>
      </xdr:grpSpPr>
      <xdr:sp macro="" textlink="">
        <xdr:nvSpPr>
          <xdr:cNvPr id="16" name="Oval 50"/>
          <xdr:cNvSpPr>
            <a:spLocks noChangeAspect="1" noChangeArrowheads="1"/>
          </xdr:cNvSpPr>
        </xdr:nvSpPr>
        <xdr:spPr bwMode="auto">
          <a:xfrm>
            <a:off x="769" y="283"/>
            <a:ext cx="15" cy="15"/>
          </a:xfrm>
          <a:prstGeom prst="ellipse">
            <a:avLst/>
          </a:prstGeom>
          <a:solidFill>
            <a:srgbClr val="FFFFFF"/>
          </a:solidFill>
          <a:ln w="9525">
            <a:solidFill>
              <a:srgbClr val="000000"/>
            </a:solidFill>
            <a:round/>
            <a:headEnd/>
            <a:tailEnd/>
          </a:ln>
        </xdr:spPr>
      </xdr:sp>
      <xdr:sp macro="" textlink="">
        <xdr:nvSpPr>
          <xdr:cNvPr id="17" name="Line 51"/>
          <xdr:cNvSpPr>
            <a:spLocks noChangeAspect="1" noChangeShapeType="1"/>
          </xdr:cNvSpPr>
        </xdr:nvSpPr>
        <xdr:spPr bwMode="auto">
          <a:xfrm rot="1991287">
            <a:off x="767" y="277"/>
            <a:ext cx="1" cy="2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52"/>
          <xdr:cNvSpPr>
            <a:spLocks noChangeAspect="1" noChangeShapeType="1"/>
          </xdr:cNvSpPr>
        </xdr:nvSpPr>
        <xdr:spPr bwMode="auto">
          <a:xfrm rot="-3378596">
            <a:off x="770" y="291"/>
            <a:ext cx="29"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66675</xdr:colOff>
      <xdr:row>14</xdr:row>
      <xdr:rowOff>76200</xdr:rowOff>
    </xdr:from>
    <xdr:to>
      <xdr:col>0</xdr:col>
      <xdr:colOff>371475</xdr:colOff>
      <xdr:row>15</xdr:row>
      <xdr:rowOff>9525</xdr:rowOff>
    </xdr:to>
    <xdr:grpSp>
      <xdr:nvGrpSpPr>
        <xdr:cNvPr id="19" name="Group 79"/>
        <xdr:cNvGrpSpPr>
          <a:grpSpLocks noChangeAspect="1"/>
        </xdr:cNvGrpSpPr>
      </xdr:nvGrpSpPr>
      <xdr:grpSpPr bwMode="auto">
        <a:xfrm>
          <a:off x="66675" y="2343150"/>
          <a:ext cx="304800" cy="95250"/>
          <a:chOff x="764" y="419"/>
          <a:chExt cx="55" cy="17"/>
        </a:xfrm>
      </xdr:grpSpPr>
      <xdr:sp macro="" textlink="">
        <xdr:nvSpPr>
          <xdr:cNvPr id="20" name="Line 61"/>
          <xdr:cNvSpPr>
            <a:spLocks noChangeAspect="1" noChangeShapeType="1"/>
          </xdr:cNvSpPr>
        </xdr:nvSpPr>
        <xdr:spPr bwMode="auto">
          <a:xfrm flipV="1">
            <a:off x="764" y="436"/>
            <a:ext cx="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Freeform 78"/>
          <xdr:cNvSpPr>
            <a:spLocks noChangeAspect="1"/>
          </xdr:cNvSpPr>
        </xdr:nvSpPr>
        <xdr:spPr bwMode="auto">
          <a:xfrm>
            <a:off x="765" y="419"/>
            <a:ext cx="54" cy="17"/>
          </a:xfrm>
          <a:custGeom>
            <a:avLst/>
            <a:gdLst>
              <a:gd name="T0" fmla="*/ 0 w 54"/>
              <a:gd name="T1" fmla="*/ 17 h 17"/>
              <a:gd name="T2" fmla="*/ 8 w 54"/>
              <a:gd name="T3" fmla="*/ 5 h 17"/>
              <a:gd name="T4" fmla="*/ 25 w 54"/>
              <a:gd name="T5" fmla="*/ 0 h 17"/>
              <a:gd name="T6" fmla="*/ 45 w 54"/>
              <a:gd name="T7" fmla="*/ 6 h 17"/>
              <a:gd name="T8" fmla="*/ 54 w 54"/>
              <a:gd name="T9" fmla="*/ 17 h 1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4" h="17">
                <a:moveTo>
                  <a:pt x="0" y="17"/>
                </a:moveTo>
                <a:cubicBezTo>
                  <a:pt x="2" y="12"/>
                  <a:pt x="4" y="8"/>
                  <a:pt x="8" y="5"/>
                </a:cubicBezTo>
                <a:cubicBezTo>
                  <a:pt x="12" y="2"/>
                  <a:pt x="19" y="0"/>
                  <a:pt x="25" y="0"/>
                </a:cubicBezTo>
                <a:cubicBezTo>
                  <a:pt x="31" y="0"/>
                  <a:pt x="40" y="3"/>
                  <a:pt x="45" y="6"/>
                </a:cubicBezTo>
                <a:cubicBezTo>
                  <a:pt x="50" y="9"/>
                  <a:pt x="52" y="8"/>
                  <a:pt x="54" y="17"/>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0</xdr:col>
      <xdr:colOff>161925</xdr:colOff>
      <xdr:row>15</xdr:row>
      <xdr:rowOff>142875</xdr:rowOff>
    </xdr:from>
    <xdr:to>
      <xdr:col>0</xdr:col>
      <xdr:colOff>352425</xdr:colOff>
      <xdr:row>16</xdr:row>
      <xdr:rowOff>152400</xdr:rowOff>
    </xdr:to>
    <xdr:sp macro="" textlink="">
      <xdr:nvSpPr>
        <xdr:cNvPr id="22" name="Oval 80"/>
        <xdr:cNvSpPr>
          <a:spLocks noChangeArrowheads="1"/>
        </xdr:cNvSpPr>
      </xdr:nvSpPr>
      <xdr:spPr bwMode="auto">
        <a:xfrm>
          <a:off x="161925" y="2571750"/>
          <a:ext cx="190500" cy="1714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133350</xdr:colOff>
      <xdr:row>20</xdr:row>
      <xdr:rowOff>152400</xdr:rowOff>
    </xdr:from>
    <xdr:to>
      <xdr:col>0</xdr:col>
      <xdr:colOff>466725</xdr:colOff>
      <xdr:row>21</xdr:row>
      <xdr:rowOff>142875</xdr:rowOff>
    </xdr:to>
    <xdr:grpSp>
      <xdr:nvGrpSpPr>
        <xdr:cNvPr id="23" name="Group 94"/>
        <xdr:cNvGrpSpPr>
          <a:grpSpLocks noChangeAspect="1"/>
        </xdr:cNvGrpSpPr>
      </xdr:nvGrpSpPr>
      <xdr:grpSpPr bwMode="auto">
        <a:xfrm>
          <a:off x="133350" y="3390900"/>
          <a:ext cx="333375" cy="152400"/>
          <a:chOff x="803" y="323"/>
          <a:chExt cx="46" cy="21"/>
        </a:xfrm>
      </xdr:grpSpPr>
      <xdr:sp macro="" textlink="">
        <xdr:nvSpPr>
          <xdr:cNvPr id="24" name="Line 89"/>
          <xdr:cNvSpPr>
            <a:spLocks noChangeAspect="1" noChangeShapeType="1"/>
          </xdr:cNvSpPr>
        </xdr:nvSpPr>
        <xdr:spPr bwMode="auto">
          <a:xfrm>
            <a:off x="803" y="344"/>
            <a:ext cx="4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3"/>
          <xdr:cNvSpPr>
            <a:spLocks noChangeAspect="1" noChangeShapeType="1"/>
          </xdr:cNvSpPr>
        </xdr:nvSpPr>
        <xdr:spPr bwMode="auto">
          <a:xfrm flipV="1">
            <a:off x="804" y="323"/>
            <a:ext cx="42"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152400</xdr:colOff>
      <xdr:row>19</xdr:row>
      <xdr:rowOff>47625</xdr:rowOff>
    </xdr:from>
    <xdr:to>
      <xdr:col>0</xdr:col>
      <xdr:colOff>476250</xdr:colOff>
      <xdr:row>20</xdr:row>
      <xdr:rowOff>0</xdr:rowOff>
    </xdr:to>
    <xdr:grpSp>
      <xdr:nvGrpSpPr>
        <xdr:cNvPr id="26" name="Group 95"/>
        <xdr:cNvGrpSpPr>
          <a:grpSpLocks noChangeAspect="1"/>
        </xdr:cNvGrpSpPr>
      </xdr:nvGrpSpPr>
      <xdr:grpSpPr bwMode="auto">
        <a:xfrm>
          <a:off x="152400" y="3124200"/>
          <a:ext cx="323850" cy="114300"/>
          <a:chOff x="802" y="363"/>
          <a:chExt cx="45" cy="16"/>
        </a:xfrm>
      </xdr:grpSpPr>
      <xdr:sp macro="" textlink="">
        <xdr:nvSpPr>
          <xdr:cNvPr id="27" name="Line 96"/>
          <xdr:cNvSpPr>
            <a:spLocks noChangeAspect="1" noChangeShapeType="1"/>
          </xdr:cNvSpPr>
        </xdr:nvSpPr>
        <xdr:spPr bwMode="auto">
          <a:xfrm flipV="1">
            <a:off x="808" y="379"/>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 name="Line 97"/>
          <xdr:cNvSpPr>
            <a:spLocks noChangeAspect="1" noChangeShapeType="1"/>
          </xdr:cNvSpPr>
        </xdr:nvSpPr>
        <xdr:spPr bwMode="auto">
          <a:xfrm flipV="1">
            <a:off x="809" y="363"/>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8"/>
          <xdr:cNvSpPr>
            <a:spLocks noChangeAspect="1" noChangeShapeType="1"/>
          </xdr:cNvSpPr>
        </xdr:nvSpPr>
        <xdr:spPr bwMode="auto">
          <a:xfrm flipV="1">
            <a:off x="802" y="370"/>
            <a:ext cx="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161925</xdr:colOff>
      <xdr:row>12</xdr:row>
      <xdr:rowOff>57150</xdr:rowOff>
    </xdr:from>
    <xdr:to>
      <xdr:col>0</xdr:col>
      <xdr:colOff>285750</xdr:colOff>
      <xdr:row>13</xdr:row>
      <xdr:rowOff>57150</xdr:rowOff>
    </xdr:to>
    <xdr:sp macro="" textlink="">
      <xdr:nvSpPr>
        <xdr:cNvPr id="30" name="Line 100"/>
        <xdr:cNvSpPr>
          <a:spLocks noChangeShapeType="1"/>
        </xdr:cNvSpPr>
      </xdr:nvSpPr>
      <xdr:spPr bwMode="auto">
        <a:xfrm flipV="1">
          <a:off x="161925" y="2000250"/>
          <a:ext cx="1238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95250</xdr:colOff>
      <xdr:row>18</xdr:row>
      <xdr:rowOff>9525</xdr:rowOff>
    </xdr:from>
    <xdr:to>
      <xdr:col>0</xdr:col>
      <xdr:colOff>390525</xdr:colOff>
      <xdr:row>18</xdr:row>
      <xdr:rowOff>9525</xdr:rowOff>
    </xdr:to>
    <xdr:sp macro="" textlink="">
      <xdr:nvSpPr>
        <xdr:cNvPr id="31" name="Line 114"/>
        <xdr:cNvSpPr>
          <a:spLocks noChangeShapeType="1"/>
        </xdr:cNvSpPr>
      </xdr:nvSpPr>
      <xdr:spPr bwMode="auto">
        <a:xfrm>
          <a:off x="95250" y="29241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1</xdr:row>
      <xdr:rowOff>85725</xdr:rowOff>
    </xdr:from>
    <xdr:to>
      <xdr:col>1</xdr:col>
      <xdr:colOff>542924</xdr:colOff>
      <xdr:row>4</xdr:row>
      <xdr:rowOff>28574</xdr:rowOff>
    </xdr:to>
    <xdr:pic>
      <xdr:nvPicPr>
        <xdr:cNvPr id="3" name="Immagine 2"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95275"/>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0</xdr:row>
      <xdr:rowOff>0</xdr:rowOff>
    </xdr:from>
    <xdr:to>
      <xdr:col>11</xdr:col>
      <xdr:colOff>1</xdr:colOff>
      <xdr:row>0</xdr:row>
      <xdr:rowOff>123825</xdr:rowOff>
    </xdr:to>
    <xdr:sp macro="" textlink="">
      <xdr:nvSpPr>
        <xdr:cNvPr id="4" name="Rettangolo 3"/>
        <xdr:cNvSpPr/>
      </xdr:nvSpPr>
      <xdr:spPr bwMode="auto">
        <a:xfrm>
          <a:off x="342901" y="0"/>
          <a:ext cx="6800850" cy="123825"/>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1</xdr:col>
      <xdr:colOff>1</xdr:colOff>
      <xdr:row>0</xdr:row>
      <xdr:rowOff>140827</xdr:rowOff>
    </xdr:from>
    <xdr:to>
      <xdr:col>11</xdr:col>
      <xdr:colOff>1</xdr:colOff>
      <xdr:row>1</xdr:row>
      <xdr:rowOff>9525</xdr:rowOff>
    </xdr:to>
    <xdr:sp macro="" textlink="">
      <xdr:nvSpPr>
        <xdr:cNvPr id="5" name="Rettangolo 4"/>
        <xdr:cNvSpPr/>
      </xdr:nvSpPr>
      <xdr:spPr bwMode="auto">
        <a:xfrm>
          <a:off x="381001" y="140827"/>
          <a:ext cx="6800850" cy="78248"/>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editAs="oneCell">
    <xdr:from>
      <xdr:col>10</xdr:col>
      <xdr:colOff>114300</xdr:colOff>
      <xdr:row>1</xdr:row>
      <xdr:rowOff>133350</xdr:rowOff>
    </xdr:from>
    <xdr:to>
      <xdr:col>10</xdr:col>
      <xdr:colOff>720724</xdr:colOff>
      <xdr:row>4</xdr:row>
      <xdr:rowOff>25407</xdr:rowOff>
    </xdr:to>
    <xdr:pic>
      <xdr:nvPicPr>
        <xdr:cNvPr id="6" name="Immagine 5"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0" y="323850"/>
          <a:ext cx="606424" cy="46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1</xdr:row>
      <xdr:rowOff>76200</xdr:rowOff>
    </xdr:from>
    <xdr:to>
      <xdr:col>2</xdr:col>
      <xdr:colOff>257174</xdr:colOff>
      <xdr:row>4</xdr:row>
      <xdr:rowOff>19049</xdr:rowOff>
    </xdr:to>
    <xdr:pic>
      <xdr:nvPicPr>
        <xdr:cNvPr id="4" name="Immagine 3"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295275"/>
          <a:ext cx="533399"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19050</xdr:rowOff>
    </xdr:from>
    <xdr:to>
      <xdr:col>11</xdr:col>
      <xdr:colOff>0</xdr:colOff>
      <xdr:row>0</xdr:row>
      <xdr:rowOff>142875</xdr:rowOff>
    </xdr:to>
    <xdr:sp macro="" textlink="">
      <xdr:nvSpPr>
        <xdr:cNvPr id="5" name="Rettangolo 4"/>
        <xdr:cNvSpPr/>
      </xdr:nvSpPr>
      <xdr:spPr bwMode="auto">
        <a:xfrm>
          <a:off x="381000" y="19050"/>
          <a:ext cx="6905625" cy="123825"/>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1</xdr:col>
      <xdr:colOff>0</xdr:colOff>
      <xdr:row>0</xdr:row>
      <xdr:rowOff>159877</xdr:rowOff>
    </xdr:from>
    <xdr:to>
      <xdr:col>11</xdr:col>
      <xdr:colOff>9525</xdr:colOff>
      <xdr:row>1</xdr:row>
      <xdr:rowOff>38100</xdr:rowOff>
    </xdr:to>
    <xdr:sp macro="" textlink="">
      <xdr:nvSpPr>
        <xdr:cNvPr id="6" name="Rettangolo 5"/>
        <xdr:cNvSpPr/>
      </xdr:nvSpPr>
      <xdr:spPr bwMode="auto">
        <a:xfrm>
          <a:off x="381000" y="159877"/>
          <a:ext cx="6915150" cy="68723"/>
        </a:xfrm>
        <a:prstGeom prst="rect">
          <a:avLst/>
        </a:prstGeom>
        <a:solidFill>
          <a:srgbClr val="00B0F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editAs="oneCell">
    <xdr:from>
      <xdr:col>8</xdr:col>
      <xdr:colOff>733425</xdr:colOff>
      <xdr:row>1</xdr:row>
      <xdr:rowOff>114300</xdr:rowOff>
    </xdr:from>
    <xdr:to>
      <xdr:col>11</xdr:col>
      <xdr:colOff>3174</xdr:colOff>
      <xdr:row>4</xdr:row>
      <xdr:rowOff>6357</xdr:rowOff>
    </xdr:to>
    <xdr:pic>
      <xdr:nvPicPr>
        <xdr:cNvPr id="7" name="Immagine 6"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05575" y="333375"/>
          <a:ext cx="606424" cy="46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104775</xdr:rowOff>
    </xdr:from>
    <xdr:to>
      <xdr:col>2</xdr:col>
      <xdr:colOff>85724</xdr:colOff>
      <xdr:row>4</xdr:row>
      <xdr:rowOff>47624</xdr:rowOff>
    </xdr:to>
    <xdr:pic>
      <xdr:nvPicPr>
        <xdr:cNvPr id="6" name="Immagine 5" descr="Risultati immagini per logo berco 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95275"/>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19050</xdr:rowOff>
    </xdr:from>
    <xdr:to>
      <xdr:col>11</xdr:col>
      <xdr:colOff>0</xdr:colOff>
      <xdr:row>0</xdr:row>
      <xdr:rowOff>142875</xdr:rowOff>
    </xdr:to>
    <xdr:sp macro="" textlink="">
      <xdr:nvSpPr>
        <xdr:cNvPr id="7" name="Rettangolo 6"/>
        <xdr:cNvSpPr/>
      </xdr:nvSpPr>
      <xdr:spPr bwMode="auto">
        <a:xfrm>
          <a:off x="381000" y="19050"/>
          <a:ext cx="5962650" cy="123825"/>
        </a:xfrm>
        <a:prstGeom prst="rect">
          <a:avLst/>
        </a:prstGeom>
        <a:solidFill>
          <a:srgbClr val="FF000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xdr:from>
      <xdr:col>1</xdr:col>
      <xdr:colOff>0</xdr:colOff>
      <xdr:row>0</xdr:row>
      <xdr:rowOff>159876</xdr:rowOff>
    </xdr:from>
    <xdr:to>
      <xdr:col>11</xdr:col>
      <xdr:colOff>0</xdr:colOff>
      <xdr:row>1</xdr:row>
      <xdr:rowOff>38099</xdr:rowOff>
    </xdr:to>
    <xdr:sp macro="" textlink="">
      <xdr:nvSpPr>
        <xdr:cNvPr id="8" name="Rettangolo 7"/>
        <xdr:cNvSpPr/>
      </xdr:nvSpPr>
      <xdr:spPr bwMode="auto">
        <a:xfrm>
          <a:off x="381000" y="159876"/>
          <a:ext cx="5962650" cy="68723"/>
        </a:xfrm>
        <a:prstGeom prst="rect">
          <a:avLst/>
        </a:prstGeom>
        <a:solidFill>
          <a:srgbClr val="FF0000"/>
        </a:solidFill>
        <a:ln w="9525" cap="flat" cmpd="sng" algn="ctr">
          <a:solidFill>
            <a:schemeClr val="bg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it-IT" sz="1100"/>
        </a:p>
      </xdr:txBody>
    </xdr:sp>
    <xdr:clientData/>
  </xdr:twoCellAnchor>
  <xdr:twoCellAnchor editAs="oneCell">
    <xdr:from>
      <xdr:col>10</xdr:col>
      <xdr:colOff>609600</xdr:colOff>
      <xdr:row>1</xdr:row>
      <xdr:rowOff>161925</xdr:rowOff>
    </xdr:from>
    <xdr:to>
      <xdr:col>10</xdr:col>
      <xdr:colOff>1216024</xdr:colOff>
      <xdr:row>4</xdr:row>
      <xdr:rowOff>53982</xdr:rowOff>
    </xdr:to>
    <xdr:pic>
      <xdr:nvPicPr>
        <xdr:cNvPr id="9" name="Immagine 8" descr="Risultati immagini per thyssenkrup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34050" y="352425"/>
          <a:ext cx="606424" cy="463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ys03\dqa_backup\CINDY\MAINTEN\NEWPRV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PRVNT"/>
    </sheetNames>
    <definedNames>
      <definedName name="[Cluster Main].Quit"/>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0.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11.xml"/><Relationship Id="rId1" Type="http://schemas.openxmlformats.org/officeDocument/2006/relationships/printerSettings" Target="../printerSettings/printerSettings10.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5.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E40"/>
  <sheetViews>
    <sheetView workbookViewId="0">
      <selection activeCell="J8" sqref="J8:K8"/>
    </sheetView>
  </sheetViews>
  <sheetFormatPr defaultRowHeight="12.75" x14ac:dyDescent="0.2"/>
  <cols>
    <col min="1" max="1" width="5.7109375" customWidth="1"/>
    <col min="3" max="3" width="27.28515625" customWidth="1"/>
    <col min="4" max="4" width="45.5703125" customWidth="1"/>
    <col min="6" max="6" width="5.7109375" customWidth="1"/>
  </cols>
  <sheetData>
    <row r="1" spans="2:5" ht="15" customHeight="1" x14ac:dyDescent="0.2"/>
    <row r="2" spans="2:5" ht="15" customHeight="1" x14ac:dyDescent="0.2"/>
    <row r="3" spans="2:5" ht="15" customHeight="1" x14ac:dyDescent="0.2"/>
    <row r="4" spans="2:5" ht="15" customHeight="1" x14ac:dyDescent="0.2"/>
    <row r="5" spans="2:5" ht="25.5" customHeight="1" thickBot="1" x14ac:dyDescent="0.4">
      <c r="B5" s="26" t="s">
        <v>207</v>
      </c>
    </row>
    <row r="6" spans="2:5" ht="37.5" customHeight="1" x14ac:dyDescent="0.2">
      <c r="B6" s="369"/>
      <c r="C6" s="370"/>
      <c r="D6" s="370"/>
      <c r="E6" s="371"/>
    </row>
    <row r="7" spans="2:5" ht="52.5" customHeight="1" thickBot="1" x14ac:dyDescent="0.25">
      <c r="B7" s="372" t="s">
        <v>196</v>
      </c>
      <c r="C7" s="373"/>
      <c r="D7" s="373"/>
      <c r="E7" s="374"/>
    </row>
    <row r="8" spans="2:5" ht="12.75" customHeight="1" x14ac:dyDescent="0.2">
      <c r="B8" s="1"/>
      <c r="C8" s="2"/>
      <c r="D8" s="2"/>
      <c r="E8" s="2"/>
    </row>
    <row r="9" spans="2:5" s="3" customFormat="1" x14ac:dyDescent="0.2">
      <c r="C9" s="9" t="s">
        <v>146</v>
      </c>
      <c r="D9" s="153"/>
    </row>
    <row r="10" spans="2:5" s="3" customFormat="1" x14ac:dyDescent="0.2">
      <c r="C10" s="9" t="s">
        <v>148</v>
      </c>
      <c r="D10" s="153"/>
    </row>
    <row r="11" spans="2:5" s="3" customFormat="1" x14ac:dyDescent="0.2">
      <c r="C11" s="9" t="s">
        <v>150</v>
      </c>
      <c r="D11" s="153"/>
    </row>
    <row r="12" spans="2:5" s="3" customFormat="1" x14ac:dyDescent="0.2">
      <c r="C12" s="9" t="s">
        <v>151</v>
      </c>
      <c r="D12" s="161"/>
    </row>
    <row r="13" spans="2:5" s="3" customFormat="1" x14ac:dyDescent="0.2">
      <c r="C13" s="339" t="s">
        <v>141</v>
      </c>
      <c r="D13" s="161"/>
    </row>
    <row r="14" spans="2:5" s="3" customFormat="1" x14ac:dyDescent="0.2">
      <c r="C14" s="9" t="s">
        <v>805</v>
      </c>
      <c r="D14" s="152"/>
    </row>
    <row r="15" spans="2:5" s="3" customFormat="1" x14ac:dyDescent="0.2">
      <c r="C15" s="29" t="s">
        <v>194</v>
      </c>
      <c r="D15" s="27"/>
    </row>
    <row r="16" spans="2:5" s="3" customFormat="1" x14ac:dyDescent="0.2">
      <c r="C16" s="9" t="s">
        <v>155</v>
      </c>
      <c r="D16" s="27"/>
    </row>
    <row r="17" spans="2:5" s="3" customFormat="1" x14ac:dyDescent="0.2">
      <c r="C17" s="9" t="s">
        <v>156</v>
      </c>
      <c r="D17" s="27"/>
    </row>
    <row r="18" spans="2:5" s="3" customFormat="1" x14ac:dyDescent="0.2">
      <c r="C18" s="9" t="s">
        <v>157</v>
      </c>
      <c r="D18" s="27"/>
    </row>
    <row r="19" spans="2:5" s="3" customFormat="1" x14ac:dyDescent="0.2">
      <c r="C19" s="9" t="s">
        <v>169</v>
      </c>
      <c r="D19" s="27"/>
    </row>
    <row r="20" spans="2:5" s="3" customFormat="1" x14ac:dyDescent="0.2">
      <c r="C20" s="9" t="s">
        <v>158</v>
      </c>
      <c r="D20" s="27"/>
    </row>
    <row r="21" spans="2:5" s="3" customFormat="1" x14ac:dyDescent="0.2">
      <c r="C21" s="9" t="s">
        <v>159</v>
      </c>
      <c r="D21" s="27"/>
    </row>
    <row r="22" spans="2:5" s="3" customFormat="1" x14ac:dyDescent="0.2">
      <c r="C22" s="9" t="s">
        <v>167</v>
      </c>
      <c r="D22" s="28"/>
    </row>
    <row r="23" spans="2:5" s="3" customFormat="1" x14ac:dyDescent="0.2">
      <c r="C23" s="9" t="s">
        <v>160</v>
      </c>
      <c r="D23" s="153"/>
    </row>
    <row r="24" spans="2:5" s="3" customFormat="1" x14ac:dyDescent="0.2">
      <c r="C24" s="339" t="s">
        <v>825</v>
      </c>
      <c r="D24" s="28"/>
    </row>
    <row r="25" spans="2:5" s="3" customFormat="1" x14ac:dyDescent="0.2">
      <c r="C25" s="9" t="s">
        <v>161</v>
      </c>
      <c r="D25" s="27"/>
    </row>
    <row r="26" spans="2:5" s="3" customFormat="1" x14ac:dyDescent="0.2">
      <c r="C26" s="9" t="s">
        <v>215</v>
      </c>
      <c r="D26" s="152"/>
    </row>
    <row r="27" spans="2:5" s="3" customFormat="1" x14ac:dyDescent="0.2">
      <c r="C27" s="30"/>
      <c r="D27" s="27"/>
    </row>
    <row r="28" spans="2:5" s="3" customFormat="1" x14ac:dyDescent="0.2">
      <c r="C28" s="30" t="s">
        <v>164</v>
      </c>
      <c r="D28" s="27"/>
    </row>
    <row r="29" spans="2:5" s="3" customFormat="1" x14ac:dyDescent="0.2">
      <c r="C29" s="30" t="s">
        <v>168</v>
      </c>
      <c r="D29" s="31"/>
    </row>
    <row r="30" spans="2:5" s="3" customFormat="1" x14ac:dyDescent="0.2">
      <c r="C30" s="30"/>
      <c r="D30" s="31"/>
    </row>
    <row r="31" spans="2:5" s="3" customFormat="1" x14ac:dyDescent="0.2">
      <c r="B31" s="367"/>
      <c r="C31" s="368"/>
      <c r="D31" s="368"/>
      <c r="E31" s="368"/>
    </row>
    <row r="32" spans="2:5" s="3" customFormat="1" x14ac:dyDescent="0.2"/>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sheetData>
  <mergeCells count="3">
    <mergeCell ref="B31:E31"/>
    <mergeCell ref="B6:E6"/>
    <mergeCell ref="B7:E7"/>
  </mergeCells>
  <phoneticPr fontId="0" type="noConversion"/>
  <printOptions horizontalCentered="1"/>
  <pageMargins left="0.75" right="0.75" top="1" bottom="1" header="0.5" footer="0.5"/>
  <pageSetup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B1:N15"/>
  <sheetViews>
    <sheetView topLeftCell="B1" workbookViewId="0">
      <selection activeCell="J8" sqref="J8:K8"/>
    </sheetView>
  </sheetViews>
  <sheetFormatPr defaultColWidth="9.140625" defaultRowHeight="12.75" x14ac:dyDescent="0.2"/>
  <cols>
    <col min="1" max="1" width="5.7109375" style="134" customWidth="1"/>
    <col min="2" max="2" width="7.5703125" style="134" customWidth="1"/>
    <col min="3" max="3" width="13.140625" style="134" customWidth="1"/>
    <col min="4" max="4" width="9.85546875" style="134" customWidth="1"/>
    <col min="5" max="5" width="4.85546875" style="134" customWidth="1"/>
    <col min="6" max="7" width="8.85546875" style="134" customWidth="1"/>
    <col min="8" max="8" width="6.7109375" style="134" customWidth="1"/>
    <col min="9" max="9" width="14.7109375" style="134" customWidth="1"/>
    <col min="10" max="10" width="11.42578125" style="134" customWidth="1"/>
    <col min="11" max="11" width="6.7109375" style="134" customWidth="1"/>
    <col min="12" max="12" width="9.140625" style="134" customWidth="1"/>
    <col min="13" max="13" width="10.42578125" style="134" customWidth="1"/>
    <col min="14" max="14" width="14.42578125" style="134" customWidth="1"/>
    <col min="15" max="15" width="5.7109375" style="134" customWidth="1"/>
    <col min="16" max="16384" width="9.140625" style="134"/>
  </cols>
  <sheetData>
    <row r="1" spans="2:14" ht="15" customHeight="1" x14ac:dyDescent="0.2"/>
    <row r="2" spans="2:14" ht="15" customHeight="1" x14ac:dyDescent="0.2">
      <c r="E2" s="480" t="s">
        <v>205</v>
      </c>
      <c r="F2" s="480"/>
      <c r="G2" s="480"/>
      <c r="H2" s="480"/>
      <c r="I2" s="480"/>
      <c r="J2" s="480"/>
      <c r="K2" s="480"/>
    </row>
    <row r="3" spans="2:14" ht="15" customHeight="1" x14ac:dyDescent="0.2">
      <c r="E3" s="480"/>
      <c r="F3" s="480"/>
      <c r="G3" s="480"/>
      <c r="H3" s="480"/>
      <c r="I3" s="480"/>
      <c r="J3" s="480"/>
      <c r="K3" s="480"/>
    </row>
    <row r="4" spans="2:14" ht="15" customHeight="1" x14ac:dyDescent="0.2">
      <c r="E4" s="480"/>
      <c r="F4" s="480"/>
      <c r="G4" s="480"/>
      <c r="H4" s="480"/>
      <c r="I4" s="480"/>
      <c r="J4" s="480"/>
      <c r="K4" s="480"/>
    </row>
    <row r="5" spans="2:14" ht="25.5" customHeight="1" x14ac:dyDescent="0.25">
      <c r="B5" s="342" t="s">
        <v>204</v>
      </c>
    </row>
    <row r="6" spans="2:14" s="135" customFormat="1" ht="21.75" customHeight="1" x14ac:dyDescent="0.2"/>
    <row r="7" spans="2:14" s="135" customFormat="1" ht="11.25" customHeight="1" x14ac:dyDescent="0.2">
      <c r="B7" s="136" t="s">
        <v>68</v>
      </c>
      <c r="C7" s="137"/>
      <c r="D7" s="137"/>
      <c r="E7" s="138"/>
      <c r="F7" s="136" t="s">
        <v>69</v>
      </c>
      <c r="G7" s="137"/>
      <c r="H7" s="137"/>
      <c r="I7" s="137"/>
      <c r="J7" s="138"/>
      <c r="K7" s="136" t="s">
        <v>25</v>
      </c>
      <c r="L7" s="137"/>
      <c r="M7" s="136" t="s">
        <v>27</v>
      </c>
      <c r="N7" s="138"/>
    </row>
    <row r="8" spans="2:14" x14ac:dyDescent="0.2">
      <c r="B8" s="490"/>
      <c r="C8" s="478"/>
      <c r="D8" s="478"/>
      <c r="E8" s="139"/>
      <c r="F8" s="481"/>
      <c r="G8" s="482"/>
      <c r="H8" s="482"/>
      <c r="I8" s="482"/>
      <c r="J8" s="483"/>
      <c r="K8" s="489"/>
      <c r="L8" s="479"/>
      <c r="M8" s="489"/>
      <c r="N8" s="479"/>
    </row>
    <row r="9" spans="2:14" s="135" customFormat="1" x14ac:dyDescent="0.2">
      <c r="B9" s="136" t="s">
        <v>70</v>
      </c>
      <c r="C9" s="137"/>
      <c r="D9" s="137"/>
      <c r="E9" s="138"/>
      <c r="F9" s="136" t="s">
        <v>18</v>
      </c>
      <c r="G9" s="486"/>
      <c r="H9" s="487"/>
      <c r="I9" s="487"/>
      <c r="J9" s="488"/>
      <c r="K9" s="136" t="s">
        <v>71</v>
      </c>
      <c r="L9" s="137"/>
      <c r="M9" s="137"/>
      <c r="N9" s="138"/>
    </row>
    <row r="10" spans="2:14" x14ac:dyDescent="0.2">
      <c r="B10" s="490"/>
      <c r="C10" s="478"/>
      <c r="D10" s="478"/>
      <c r="E10" s="140"/>
      <c r="F10" s="477"/>
      <c r="G10" s="484"/>
      <c r="H10" s="484"/>
      <c r="I10" s="484"/>
      <c r="J10" s="485"/>
      <c r="K10" s="477"/>
      <c r="L10" s="478"/>
      <c r="M10" s="478"/>
      <c r="N10" s="479"/>
    </row>
    <row r="11" spans="2:14" s="135" customFormat="1" ht="11.25" x14ac:dyDescent="0.2">
      <c r="B11" s="136" t="s">
        <v>72</v>
      </c>
      <c r="C11" s="137"/>
      <c r="D11" s="137"/>
      <c r="E11" s="138"/>
      <c r="F11" s="136" t="s">
        <v>73</v>
      </c>
      <c r="G11" s="137"/>
      <c r="H11" s="137"/>
      <c r="I11" s="137"/>
      <c r="J11" s="138"/>
      <c r="K11" s="136" t="s">
        <v>74</v>
      </c>
      <c r="L11" s="137"/>
      <c r="M11" s="137"/>
      <c r="N11" s="138"/>
    </row>
    <row r="12" spans="2:14" x14ac:dyDescent="0.2">
      <c r="B12" s="490" t="s">
        <v>213</v>
      </c>
      <c r="C12" s="478"/>
      <c r="D12" s="478"/>
      <c r="E12" s="479"/>
      <c r="F12" s="477"/>
      <c r="G12" s="478"/>
      <c r="H12" s="478"/>
      <c r="I12" s="141"/>
      <c r="J12" s="139"/>
      <c r="K12" s="477"/>
      <c r="L12" s="478"/>
      <c r="M12" s="478"/>
      <c r="N12" s="479"/>
    </row>
    <row r="13" spans="2:14" s="135" customFormat="1" ht="11.25" x14ac:dyDescent="0.2">
      <c r="B13" s="136" t="s">
        <v>75</v>
      </c>
      <c r="C13" s="137"/>
      <c r="D13" s="136" t="s">
        <v>153</v>
      </c>
      <c r="E13" s="138"/>
      <c r="F13" s="136" t="s">
        <v>76</v>
      </c>
      <c r="G13" s="137"/>
      <c r="H13" s="137"/>
      <c r="I13" s="137"/>
      <c r="J13" s="138"/>
      <c r="K13" s="136" t="s">
        <v>76</v>
      </c>
      <c r="L13" s="137"/>
      <c r="M13" s="137"/>
      <c r="N13" s="138"/>
    </row>
    <row r="14" spans="2:14" x14ac:dyDescent="0.2">
      <c r="B14" s="491" t="s">
        <v>214</v>
      </c>
      <c r="C14" s="492"/>
      <c r="D14" s="490"/>
      <c r="E14" s="479"/>
      <c r="F14" s="477"/>
      <c r="G14" s="478"/>
      <c r="H14" s="478"/>
      <c r="I14" s="141"/>
      <c r="J14" s="139"/>
      <c r="K14" s="477"/>
      <c r="L14" s="478"/>
      <c r="M14" s="478"/>
      <c r="N14" s="479"/>
    </row>
    <row r="15" spans="2:14" s="142" customFormat="1" ht="25.5" customHeight="1" x14ac:dyDescent="0.15">
      <c r="B15" s="21"/>
      <c r="D15" s="32"/>
      <c r="N15" s="32"/>
    </row>
  </sheetData>
  <mergeCells count="16">
    <mergeCell ref="B8:D8"/>
    <mergeCell ref="B10:D10"/>
    <mergeCell ref="B12:E12"/>
    <mergeCell ref="D14:E14"/>
    <mergeCell ref="B14:C14"/>
    <mergeCell ref="K12:N12"/>
    <mergeCell ref="K14:N14"/>
    <mergeCell ref="F12:H12"/>
    <mergeCell ref="F14:H14"/>
    <mergeCell ref="E2:K4"/>
    <mergeCell ref="F8:J8"/>
    <mergeCell ref="F10:J10"/>
    <mergeCell ref="G9:J9"/>
    <mergeCell ref="K10:N10"/>
    <mergeCell ref="K8:L8"/>
    <mergeCell ref="M8:N8"/>
  </mergeCells>
  <phoneticPr fontId="0" type="noConversion"/>
  <printOptions horizontalCentered="1"/>
  <pageMargins left="0.5" right="0.5" top="0.5" bottom="0.5" header="0.5" footer="0.5"/>
  <pageSetup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locked="0" defaultSize="0" autoFill="0" autoLine="0" autoPict="0">
                <anchor moveWithCells="1">
                  <from>
                    <xdr:col>1</xdr:col>
                    <xdr:colOff>38100</xdr:colOff>
                    <xdr:row>5</xdr:row>
                    <xdr:rowOff>0</xdr:rowOff>
                  </from>
                  <to>
                    <xdr:col>2</xdr:col>
                    <xdr:colOff>571500</xdr:colOff>
                    <xdr:row>5</xdr:row>
                    <xdr:rowOff>209550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2</xdr:col>
                    <xdr:colOff>390525</xdr:colOff>
                    <xdr:row>5</xdr:row>
                    <xdr:rowOff>0</xdr:rowOff>
                  </from>
                  <to>
                    <xdr:col>4</xdr:col>
                    <xdr:colOff>0</xdr:colOff>
                    <xdr:row>5</xdr:row>
                    <xdr:rowOff>209550</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3</xdr:col>
                    <xdr:colOff>514350</xdr:colOff>
                    <xdr:row>5</xdr:row>
                    <xdr:rowOff>0</xdr:rowOff>
                  </from>
                  <to>
                    <xdr:col>6</xdr:col>
                    <xdr:colOff>238125</xdr:colOff>
                    <xdr:row>5</xdr:row>
                    <xdr:rowOff>209550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9</xdr:col>
                    <xdr:colOff>314325</xdr:colOff>
                    <xdr:row>5</xdr:row>
                    <xdr:rowOff>0</xdr:rowOff>
                  </from>
                  <to>
                    <xdr:col>13</xdr:col>
                    <xdr:colOff>257175</xdr:colOff>
                    <xdr:row>5</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pageSetUpPr fitToPage="1"/>
  </sheetPr>
  <dimension ref="B1:Y42"/>
  <sheetViews>
    <sheetView workbookViewId="0">
      <selection activeCell="Y7" sqref="Y7:AA7"/>
    </sheetView>
  </sheetViews>
  <sheetFormatPr defaultColWidth="9.140625" defaultRowHeight="12.75" x14ac:dyDescent="0.2"/>
  <cols>
    <col min="1" max="1" width="5.7109375" style="3" customWidth="1"/>
    <col min="2" max="2" width="5.85546875" style="3" customWidth="1"/>
    <col min="3" max="7" width="3.7109375" style="3" customWidth="1"/>
    <col min="8" max="8" width="7" style="3" customWidth="1"/>
    <col min="9" max="11" width="7.5703125" style="3" customWidth="1"/>
    <col min="12" max="23" width="4.28515625" style="3" customWidth="1"/>
    <col min="24" max="24" width="7.42578125" style="3" customWidth="1"/>
    <col min="25" max="25" width="10.42578125" style="3" customWidth="1"/>
    <col min="26" max="26" width="5.7109375" style="3" customWidth="1"/>
    <col min="27" max="16384" width="9.140625" style="3"/>
  </cols>
  <sheetData>
    <row r="1" spans="2:25" ht="15" customHeight="1" x14ac:dyDescent="0.2"/>
    <row r="2" spans="2:25" ht="15" customHeight="1" x14ac:dyDescent="0.2"/>
    <row r="3" spans="2:25" ht="15" customHeight="1" x14ac:dyDescent="0.2"/>
    <row r="4" spans="2:25" ht="15" customHeight="1" x14ac:dyDescent="0.2"/>
    <row r="5" spans="2:25" ht="25.5" customHeight="1" x14ac:dyDescent="0.35">
      <c r="B5" s="26" t="s">
        <v>197</v>
      </c>
    </row>
    <row r="6" spans="2:25" ht="21" x14ac:dyDescent="0.35">
      <c r="B6" s="4" t="s">
        <v>0</v>
      </c>
      <c r="J6" s="493"/>
      <c r="K6" s="493"/>
      <c r="L6" s="493"/>
      <c r="M6" s="493"/>
      <c r="N6" s="493"/>
      <c r="O6" s="493"/>
      <c r="P6" s="493"/>
      <c r="Q6" s="493"/>
      <c r="R6" s="493"/>
      <c r="S6" s="493"/>
      <c r="T6" s="493"/>
      <c r="U6" s="493"/>
    </row>
    <row r="7" spans="2:25" x14ac:dyDescent="0.2">
      <c r="B7" s="34" t="s">
        <v>81</v>
      </c>
      <c r="C7" s="11"/>
      <c r="D7" s="11"/>
      <c r="E7" s="11"/>
      <c r="F7" s="11"/>
      <c r="G7" s="11"/>
      <c r="H7" s="11"/>
      <c r="I7" s="11"/>
      <c r="J7" s="11"/>
      <c r="K7" s="35"/>
      <c r="L7" s="34" t="s">
        <v>82</v>
      </c>
      <c r="M7" s="11"/>
      <c r="N7" s="36"/>
      <c r="O7" s="11"/>
      <c r="P7" s="11"/>
      <c r="Q7" s="11"/>
      <c r="R7" s="11"/>
      <c r="S7" s="35"/>
      <c r="T7" s="34" t="s">
        <v>163</v>
      </c>
      <c r="U7" s="11"/>
      <c r="V7" s="11"/>
      <c r="W7" s="11"/>
      <c r="X7" s="11"/>
      <c r="Y7" s="35"/>
    </row>
    <row r="8" spans="2:25" x14ac:dyDescent="0.2">
      <c r="B8" s="37" t="s">
        <v>149</v>
      </c>
      <c r="C8" s="15"/>
      <c r="D8" s="496">
        <f>INTRO!$D$10</f>
        <v>0</v>
      </c>
      <c r="E8" s="496"/>
      <c r="F8" s="496"/>
      <c r="G8" s="496"/>
      <c r="H8" s="496"/>
      <c r="I8" s="496"/>
      <c r="J8" s="496"/>
      <c r="K8" s="497"/>
      <c r="L8" s="37" t="s">
        <v>149</v>
      </c>
      <c r="M8" s="15"/>
      <c r="N8" s="38"/>
      <c r="O8" s="15"/>
      <c r="P8" s="15"/>
      <c r="Q8" s="15"/>
      <c r="R8" s="15"/>
      <c r="S8" s="39"/>
      <c r="T8" s="37" t="s">
        <v>83</v>
      </c>
      <c r="U8" s="15"/>
      <c r="V8" s="15"/>
      <c r="W8" s="40">
        <f>INTRO!$D$26</f>
        <v>0</v>
      </c>
      <c r="X8" s="15"/>
      <c r="Y8" s="39"/>
    </row>
    <row r="9" spans="2:25" x14ac:dyDescent="0.2">
      <c r="B9" s="34" t="s">
        <v>81</v>
      </c>
      <c r="C9" s="11"/>
      <c r="D9" s="11"/>
      <c r="E9" s="11"/>
      <c r="F9" s="11"/>
      <c r="G9" s="11"/>
      <c r="H9" s="11"/>
      <c r="I9" s="11"/>
      <c r="J9" s="11"/>
      <c r="K9" s="35"/>
      <c r="L9" s="34" t="s">
        <v>84</v>
      </c>
      <c r="M9" s="11"/>
      <c r="N9" s="36"/>
      <c r="O9" s="11"/>
      <c r="P9" s="35"/>
      <c r="Q9" s="34" t="s">
        <v>85</v>
      </c>
      <c r="R9" s="11"/>
      <c r="S9" s="11"/>
      <c r="T9" s="11"/>
      <c r="U9" s="35"/>
      <c r="V9" s="34" t="s">
        <v>2</v>
      </c>
      <c r="W9" s="11"/>
      <c r="X9" s="11"/>
      <c r="Y9" s="35"/>
    </row>
    <row r="10" spans="2:25" x14ac:dyDescent="0.2">
      <c r="B10" s="37" t="s">
        <v>147</v>
      </c>
      <c r="C10" s="15"/>
      <c r="D10" s="496">
        <f>INTRO!$D$9</f>
        <v>0</v>
      </c>
      <c r="E10" s="496"/>
      <c r="F10" s="496"/>
      <c r="G10" s="496"/>
      <c r="H10" s="496"/>
      <c r="I10" s="496"/>
      <c r="J10" s="496"/>
      <c r="K10" s="497"/>
      <c r="L10" s="37" t="s">
        <v>154</v>
      </c>
      <c r="M10" s="15"/>
      <c r="N10" s="38"/>
      <c r="O10" s="15"/>
      <c r="P10" s="39"/>
      <c r="Q10" s="37"/>
      <c r="R10" s="40">
        <f>INTRO!$D$11</f>
        <v>0</v>
      </c>
      <c r="S10" s="15"/>
      <c r="T10" s="15"/>
      <c r="U10" s="39"/>
      <c r="V10" s="41"/>
      <c r="W10" s="38"/>
      <c r="X10" s="15"/>
      <c r="Y10" s="39"/>
    </row>
    <row r="11" spans="2:25" x14ac:dyDescent="0.2">
      <c r="B11" s="34" t="s">
        <v>170</v>
      </c>
      <c r="C11" s="11"/>
      <c r="D11" s="11"/>
      <c r="E11" s="11"/>
      <c r="F11" s="11"/>
      <c r="G11" s="11"/>
      <c r="H11" s="11"/>
      <c r="I11" s="11"/>
      <c r="J11" s="35"/>
      <c r="K11" s="34" t="s">
        <v>86</v>
      </c>
      <c r="L11" s="11"/>
      <c r="M11" s="11"/>
      <c r="N11" s="42">
        <f>INTRO!$D$16</f>
        <v>0</v>
      </c>
      <c r="O11" s="11"/>
      <c r="P11" s="11"/>
      <c r="Q11" s="11"/>
      <c r="R11" s="11"/>
      <c r="S11" s="11"/>
      <c r="T11" s="11"/>
      <c r="U11" s="35"/>
      <c r="V11" s="34" t="s">
        <v>152</v>
      </c>
      <c r="W11" s="11"/>
      <c r="X11" s="11"/>
      <c r="Y11" s="35"/>
    </row>
    <row r="12" spans="2:25" x14ac:dyDescent="0.2">
      <c r="B12" s="37" t="s">
        <v>147</v>
      </c>
      <c r="C12" s="15"/>
      <c r="D12" s="496">
        <f>INTRO!$D$15</f>
        <v>0</v>
      </c>
      <c r="E12" s="496"/>
      <c r="F12" s="496"/>
      <c r="G12" s="496"/>
      <c r="H12" s="496"/>
      <c r="I12" s="496"/>
      <c r="J12" s="497"/>
      <c r="K12" s="37" t="s">
        <v>87</v>
      </c>
      <c r="L12" s="15"/>
      <c r="M12" s="15"/>
      <c r="N12" s="40">
        <f>INTRO!$D$17</f>
        <v>0</v>
      </c>
      <c r="O12" s="15"/>
      <c r="P12" s="15"/>
      <c r="Q12" s="15"/>
      <c r="R12" s="15"/>
      <c r="S12" s="43">
        <f>INTRO!$D$18</f>
        <v>0</v>
      </c>
      <c r="T12" s="15"/>
      <c r="U12" s="44">
        <f>INTRO!$D$20</f>
        <v>0</v>
      </c>
      <c r="V12" s="37" t="s">
        <v>154</v>
      </c>
      <c r="W12" s="15"/>
      <c r="X12" s="40" t="e">
        <f>INTRO!#REF!</f>
        <v>#REF!</v>
      </c>
      <c r="Y12" s="39"/>
    </row>
    <row r="13" spans="2:25" x14ac:dyDescent="0.2">
      <c r="B13" s="498" t="s">
        <v>88</v>
      </c>
      <c r="C13" s="499"/>
      <c r="D13" s="499"/>
      <c r="E13" s="11"/>
      <c r="F13" s="45" t="s">
        <v>89</v>
      </c>
      <c r="G13" s="11"/>
      <c r="H13" s="11"/>
      <c r="I13" s="11"/>
      <c r="J13" s="11"/>
      <c r="K13" s="45" t="s">
        <v>90</v>
      </c>
      <c r="L13" s="11"/>
      <c r="M13" s="11"/>
      <c r="N13" s="11"/>
      <c r="O13" s="11"/>
      <c r="P13" s="11"/>
      <c r="Q13" s="45" t="s">
        <v>91</v>
      </c>
      <c r="R13" s="11"/>
      <c r="S13" s="11"/>
      <c r="T13" s="11"/>
      <c r="U13" s="35"/>
      <c r="V13" s="34" t="s">
        <v>92</v>
      </c>
      <c r="W13" s="11"/>
      <c r="X13" s="11"/>
      <c r="Y13" s="35"/>
    </row>
    <row r="14" spans="2:25" x14ac:dyDescent="0.2">
      <c r="B14" s="37" t="s">
        <v>93</v>
      </c>
      <c r="C14" s="15"/>
      <c r="D14" s="15"/>
      <c r="E14" s="15"/>
      <c r="F14" s="46" t="s">
        <v>94</v>
      </c>
      <c r="G14" s="15"/>
      <c r="H14" s="15"/>
      <c r="I14" s="15"/>
      <c r="J14" s="15"/>
      <c r="K14" s="46" t="s">
        <v>95</v>
      </c>
      <c r="L14" s="15"/>
      <c r="M14" s="15"/>
      <c r="N14" s="15"/>
      <c r="O14" s="15"/>
      <c r="P14" s="15"/>
      <c r="Q14" s="46" t="s">
        <v>96</v>
      </c>
      <c r="R14" s="15"/>
      <c r="S14" s="15"/>
      <c r="T14" s="15"/>
      <c r="U14" s="39"/>
      <c r="V14" s="41"/>
      <c r="W14" s="38"/>
      <c r="X14" s="15"/>
      <c r="Y14" s="39"/>
    </row>
    <row r="15" spans="2:25" ht="16.5" thickBot="1" x14ac:dyDescent="0.3">
      <c r="B15" s="15"/>
      <c r="C15" s="15"/>
      <c r="D15" s="15"/>
      <c r="E15" s="15"/>
      <c r="F15" s="15"/>
      <c r="G15" s="15"/>
      <c r="H15" s="15"/>
      <c r="I15" s="15"/>
      <c r="J15" s="15"/>
      <c r="K15" s="15"/>
      <c r="L15" s="15"/>
      <c r="M15" s="47" t="s">
        <v>97</v>
      </c>
      <c r="N15" s="15"/>
      <c r="O15" s="15"/>
      <c r="P15" s="15"/>
      <c r="Q15" s="15"/>
      <c r="R15" s="15"/>
      <c r="S15" s="10"/>
      <c r="T15" s="10"/>
      <c r="U15" s="10"/>
      <c r="V15" s="10"/>
    </row>
    <row r="16" spans="2:25" x14ac:dyDescent="0.2">
      <c r="B16" s="48"/>
      <c r="S16" s="6"/>
      <c r="T16" s="7"/>
      <c r="U16" s="7"/>
      <c r="V16" s="49"/>
      <c r="W16" s="50" t="s">
        <v>172</v>
      </c>
      <c r="X16" s="7"/>
      <c r="Y16" s="8"/>
    </row>
    <row r="17" spans="2:25" x14ac:dyDescent="0.2">
      <c r="B17" s="41"/>
      <c r="C17" s="15"/>
      <c r="D17" s="15"/>
      <c r="E17" s="15"/>
      <c r="F17" s="15"/>
      <c r="G17" s="15" t="s">
        <v>171</v>
      </c>
      <c r="H17" s="15"/>
      <c r="I17" s="15"/>
      <c r="J17" s="15"/>
      <c r="K17" s="15"/>
      <c r="L17" s="15"/>
      <c r="M17" s="15"/>
      <c r="N17" s="15"/>
      <c r="O17" s="15"/>
      <c r="P17" s="15"/>
      <c r="Q17" s="15"/>
      <c r="R17" s="15"/>
      <c r="S17" s="51" t="s">
        <v>98</v>
      </c>
      <c r="T17" s="10"/>
      <c r="U17" s="10"/>
      <c r="V17" s="52"/>
      <c r="W17" s="53" t="s">
        <v>99</v>
      </c>
      <c r="X17" s="10"/>
      <c r="Y17" s="12"/>
    </row>
    <row r="18" spans="2:25" x14ac:dyDescent="0.2">
      <c r="B18" s="500"/>
      <c r="C18" s="501"/>
      <c r="D18" s="501"/>
      <c r="E18" s="501"/>
      <c r="F18" s="501"/>
      <c r="G18" s="501"/>
      <c r="H18" s="501"/>
      <c r="I18" s="502"/>
      <c r="J18" s="500"/>
      <c r="K18" s="501"/>
      <c r="L18" s="501"/>
      <c r="M18" s="501"/>
      <c r="N18" s="501"/>
      <c r="O18" s="501"/>
      <c r="P18" s="501"/>
      <c r="Q18" s="501"/>
      <c r="R18" s="503"/>
      <c r="S18" s="54" t="s">
        <v>100</v>
      </c>
      <c r="T18" s="15"/>
      <c r="U18" s="15"/>
      <c r="V18" s="39"/>
      <c r="W18" s="37" t="s">
        <v>101</v>
      </c>
      <c r="X18" s="15"/>
      <c r="Y18" s="55"/>
    </row>
    <row r="19" spans="2:25" x14ac:dyDescent="0.2">
      <c r="B19" s="500"/>
      <c r="C19" s="501"/>
      <c r="D19" s="501"/>
      <c r="E19" s="501"/>
      <c r="F19" s="501"/>
      <c r="G19" s="501"/>
      <c r="H19" s="501"/>
      <c r="I19" s="502"/>
      <c r="J19" s="500"/>
      <c r="K19" s="501"/>
      <c r="L19" s="501"/>
      <c r="M19" s="501"/>
      <c r="N19" s="501"/>
      <c r="O19" s="501"/>
      <c r="P19" s="501"/>
      <c r="Q19" s="501"/>
      <c r="R19" s="503"/>
      <c r="S19" s="51" t="s">
        <v>102</v>
      </c>
      <c r="T19" s="10"/>
      <c r="U19" s="10"/>
      <c r="V19" s="52"/>
      <c r="W19" s="519"/>
      <c r="X19" s="509"/>
      <c r="Y19" s="520"/>
    </row>
    <row r="20" spans="2:25" x14ac:dyDescent="0.2">
      <c r="B20" s="500"/>
      <c r="C20" s="501"/>
      <c r="D20" s="501"/>
      <c r="E20" s="501"/>
      <c r="F20" s="501"/>
      <c r="G20" s="501"/>
      <c r="H20" s="501"/>
      <c r="I20" s="502"/>
      <c r="J20" s="500"/>
      <c r="K20" s="501"/>
      <c r="L20" s="501"/>
      <c r="M20" s="501"/>
      <c r="N20" s="501"/>
      <c r="O20" s="501"/>
      <c r="P20" s="501"/>
      <c r="Q20" s="501"/>
      <c r="R20" s="503"/>
      <c r="S20" s="54" t="s">
        <v>103</v>
      </c>
      <c r="T20" s="15"/>
      <c r="U20" s="15"/>
      <c r="V20" s="39"/>
      <c r="W20" s="424"/>
      <c r="X20" s="425"/>
      <c r="Y20" s="521"/>
    </row>
    <row r="21" spans="2:25" x14ac:dyDescent="0.2">
      <c r="B21" s="500"/>
      <c r="C21" s="501"/>
      <c r="D21" s="501"/>
      <c r="E21" s="501"/>
      <c r="F21" s="501"/>
      <c r="G21" s="501"/>
      <c r="H21" s="501"/>
      <c r="I21" s="502"/>
      <c r="J21" s="500"/>
      <c r="K21" s="501"/>
      <c r="L21" s="501"/>
      <c r="M21" s="501"/>
      <c r="N21" s="501"/>
      <c r="O21" s="501"/>
      <c r="P21" s="501"/>
      <c r="Q21" s="501"/>
      <c r="R21" s="503"/>
      <c r="S21" s="51" t="s">
        <v>104</v>
      </c>
      <c r="T21" s="10"/>
      <c r="U21" s="10"/>
      <c r="V21" s="52"/>
      <c r="W21" s="519"/>
      <c r="X21" s="509"/>
      <c r="Y21" s="520"/>
    </row>
    <row r="22" spans="2:25" x14ac:dyDescent="0.2">
      <c r="B22" s="500"/>
      <c r="C22" s="501"/>
      <c r="D22" s="501"/>
      <c r="E22" s="501"/>
      <c r="F22" s="501"/>
      <c r="G22" s="501"/>
      <c r="H22" s="501"/>
      <c r="I22" s="502"/>
      <c r="J22" s="500"/>
      <c r="K22" s="501"/>
      <c r="L22" s="501"/>
      <c r="M22" s="501"/>
      <c r="N22" s="501"/>
      <c r="O22" s="501"/>
      <c r="P22" s="501"/>
      <c r="Q22" s="501"/>
      <c r="R22" s="503"/>
      <c r="S22" s="54" t="s">
        <v>105</v>
      </c>
      <c r="T22" s="15"/>
      <c r="U22" s="15"/>
      <c r="V22" s="39"/>
      <c r="W22" s="424"/>
      <c r="X22" s="425"/>
      <c r="Y22" s="521"/>
    </row>
    <row r="23" spans="2:25" x14ac:dyDescent="0.2">
      <c r="B23" s="500"/>
      <c r="C23" s="501"/>
      <c r="D23" s="501"/>
      <c r="E23" s="501"/>
      <c r="F23" s="501"/>
      <c r="G23" s="501"/>
      <c r="H23" s="501"/>
      <c r="I23" s="502"/>
      <c r="J23" s="500"/>
      <c r="K23" s="501"/>
      <c r="L23" s="501"/>
      <c r="M23" s="501"/>
      <c r="N23" s="501"/>
      <c r="O23" s="501"/>
      <c r="P23" s="501"/>
      <c r="Q23" s="501"/>
      <c r="R23" s="503"/>
      <c r="S23" s="51" t="s">
        <v>106</v>
      </c>
      <c r="T23" s="10"/>
      <c r="U23" s="10"/>
      <c r="V23" s="52"/>
      <c r="W23" s="522"/>
      <c r="X23" s="523"/>
      <c r="Y23" s="524"/>
    </row>
    <row r="24" spans="2:25" ht="13.5" thickBot="1" x14ac:dyDescent="0.25">
      <c r="B24" s="500"/>
      <c r="C24" s="501"/>
      <c r="D24" s="501"/>
      <c r="E24" s="501"/>
      <c r="F24" s="501"/>
      <c r="G24" s="501"/>
      <c r="H24" s="501"/>
      <c r="I24" s="502"/>
      <c r="J24" s="500"/>
      <c r="K24" s="501"/>
      <c r="L24" s="501"/>
      <c r="M24" s="501"/>
      <c r="N24" s="501"/>
      <c r="O24" s="501"/>
      <c r="P24" s="501"/>
      <c r="Q24" s="501"/>
      <c r="R24" s="503"/>
      <c r="S24" s="56" t="s">
        <v>173</v>
      </c>
      <c r="T24" s="20"/>
      <c r="U24" s="20"/>
      <c r="V24" s="57"/>
      <c r="W24" s="525"/>
      <c r="X24" s="526"/>
      <c r="Y24" s="527"/>
    </row>
    <row r="25" spans="2:25" ht="16.5" thickBot="1" x14ac:dyDescent="0.3">
      <c r="M25" s="58" t="s">
        <v>107</v>
      </c>
    </row>
    <row r="26" spans="2:25" x14ac:dyDescent="0.2">
      <c r="B26" s="59"/>
      <c r="C26" s="60"/>
      <c r="D26" s="11"/>
      <c r="E26" s="19" t="s">
        <v>109</v>
      </c>
      <c r="F26" s="11"/>
      <c r="G26" s="35"/>
      <c r="H26" s="59"/>
      <c r="I26" s="35"/>
      <c r="J26" s="35"/>
      <c r="K26" s="35"/>
      <c r="L26" s="6"/>
      <c r="M26" s="7"/>
      <c r="N26" s="7"/>
      <c r="O26" s="49"/>
      <c r="P26" s="61"/>
      <c r="Q26" s="49"/>
      <c r="R26" s="61"/>
      <c r="S26" s="49"/>
      <c r="T26" s="61"/>
      <c r="U26" s="49"/>
      <c r="V26" s="50" t="s">
        <v>116</v>
      </c>
      <c r="W26" s="8"/>
      <c r="X26" s="62" t="s">
        <v>108</v>
      </c>
      <c r="Y26" s="63"/>
    </row>
    <row r="27" spans="2:25" x14ac:dyDescent="0.2">
      <c r="B27" s="64" t="s">
        <v>108</v>
      </c>
      <c r="C27" s="48"/>
      <c r="D27" s="10"/>
      <c r="F27" s="10"/>
      <c r="G27" s="52"/>
      <c r="H27" s="64" t="s">
        <v>110</v>
      </c>
      <c r="I27" s="65" t="s">
        <v>110</v>
      </c>
      <c r="J27" s="65" t="s">
        <v>111</v>
      </c>
      <c r="K27" s="65" t="s">
        <v>111</v>
      </c>
      <c r="L27" s="66" t="s">
        <v>112</v>
      </c>
      <c r="M27" s="16"/>
      <c r="N27" s="16"/>
      <c r="O27" s="67"/>
      <c r="P27" s="68" t="s">
        <v>113</v>
      </c>
      <c r="Q27" s="67"/>
      <c r="R27" s="68" t="s">
        <v>114</v>
      </c>
      <c r="S27" s="67"/>
      <c r="T27" s="68" t="s">
        <v>115</v>
      </c>
      <c r="U27" s="67"/>
      <c r="V27" s="69" t="s">
        <v>121</v>
      </c>
      <c r="W27" s="70"/>
      <c r="X27" s="64" t="s">
        <v>117</v>
      </c>
      <c r="Y27" s="71" t="s">
        <v>81</v>
      </c>
    </row>
    <row r="28" spans="2:25" x14ac:dyDescent="0.2">
      <c r="B28" s="72" t="s">
        <v>118</v>
      </c>
      <c r="C28" s="73" t="s">
        <v>123</v>
      </c>
      <c r="D28" s="73" t="s">
        <v>124</v>
      </c>
      <c r="E28" s="73" t="s">
        <v>125</v>
      </c>
      <c r="F28" s="73" t="s">
        <v>126</v>
      </c>
      <c r="G28" s="73" t="s">
        <v>127</v>
      </c>
      <c r="H28" s="72" t="s">
        <v>149</v>
      </c>
      <c r="I28" s="74" t="s">
        <v>2</v>
      </c>
      <c r="J28" s="74" t="s">
        <v>119</v>
      </c>
      <c r="K28" s="74" t="s">
        <v>120</v>
      </c>
      <c r="L28" s="75" t="s">
        <v>128</v>
      </c>
      <c r="M28" s="76" t="s">
        <v>129</v>
      </c>
      <c r="N28" s="76" t="s">
        <v>130</v>
      </c>
      <c r="O28" s="76" t="s">
        <v>131</v>
      </c>
      <c r="P28" s="76" t="s">
        <v>132</v>
      </c>
      <c r="Q28" s="76" t="s">
        <v>133</v>
      </c>
      <c r="R28" s="76" t="s">
        <v>134</v>
      </c>
      <c r="S28" s="76" t="s">
        <v>135</v>
      </c>
      <c r="T28" s="76" t="s">
        <v>136</v>
      </c>
      <c r="U28" s="76" t="s">
        <v>137</v>
      </c>
      <c r="V28" s="76" t="s">
        <v>136</v>
      </c>
      <c r="W28" s="77" t="s">
        <v>137</v>
      </c>
      <c r="X28" s="72" t="s">
        <v>118</v>
      </c>
      <c r="Y28" s="78" t="s">
        <v>122</v>
      </c>
    </row>
    <row r="29" spans="2:25" x14ac:dyDescent="0.2">
      <c r="B29" s="79"/>
      <c r="C29" s="73"/>
      <c r="D29" s="73"/>
      <c r="E29" s="73"/>
      <c r="F29" s="73"/>
      <c r="G29" s="73"/>
      <c r="H29" s="79"/>
      <c r="I29" s="79"/>
      <c r="J29" s="79"/>
      <c r="K29" s="79"/>
      <c r="L29" s="75"/>
      <c r="M29" s="76"/>
      <c r="N29" s="76"/>
      <c r="O29" s="76"/>
      <c r="P29" s="76"/>
      <c r="Q29" s="76"/>
      <c r="R29" s="76"/>
      <c r="S29" s="76"/>
      <c r="T29" s="76"/>
      <c r="U29" s="76"/>
      <c r="V29" s="76"/>
      <c r="W29" s="77"/>
      <c r="X29" s="79"/>
      <c r="Y29" s="80"/>
    </row>
    <row r="30" spans="2:25" x14ac:dyDescent="0.2">
      <c r="B30" s="79"/>
      <c r="C30" s="79"/>
      <c r="D30" s="79"/>
      <c r="E30" s="79"/>
      <c r="F30" s="79"/>
      <c r="G30" s="79"/>
      <c r="H30" s="79"/>
      <c r="I30" s="79"/>
      <c r="J30" s="79"/>
      <c r="K30" s="79"/>
      <c r="L30" s="81"/>
      <c r="M30" s="79"/>
      <c r="N30" s="79"/>
      <c r="O30" s="79"/>
      <c r="P30" s="79"/>
      <c r="Q30" s="79"/>
      <c r="R30" s="79"/>
      <c r="S30" s="79"/>
      <c r="T30" s="79"/>
      <c r="U30" s="79"/>
      <c r="V30" s="79"/>
      <c r="W30" s="82"/>
      <c r="X30" s="79"/>
      <c r="Y30" s="80"/>
    </row>
    <row r="31" spans="2:25" x14ac:dyDescent="0.2">
      <c r="B31" s="79"/>
      <c r="C31" s="79"/>
      <c r="D31" s="79"/>
      <c r="E31" s="79"/>
      <c r="F31" s="79"/>
      <c r="G31" s="79"/>
      <c r="H31" s="79"/>
      <c r="I31" s="79"/>
      <c r="J31" s="79"/>
      <c r="K31" s="79"/>
      <c r="L31" s="81"/>
      <c r="M31" s="79"/>
      <c r="N31" s="79"/>
      <c r="O31" s="79"/>
      <c r="P31" s="79"/>
      <c r="Q31" s="79"/>
      <c r="R31" s="79"/>
      <c r="S31" s="79"/>
      <c r="T31" s="79"/>
      <c r="U31" s="79"/>
      <c r="V31" s="79"/>
      <c r="W31" s="82"/>
      <c r="X31" s="79"/>
      <c r="Y31" s="80"/>
    </row>
    <row r="32" spans="2:25" x14ac:dyDescent="0.2">
      <c r="B32" s="79"/>
      <c r="C32" s="79"/>
      <c r="D32" s="79"/>
      <c r="E32" s="79"/>
      <c r="F32" s="79"/>
      <c r="G32" s="79"/>
      <c r="H32" s="79"/>
      <c r="I32" s="79"/>
      <c r="J32" s="79"/>
      <c r="K32" s="79"/>
      <c r="L32" s="81"/>
      <c r="M32" s="79"/>
      <c r="N32" s="79"/>
      <c r="O32" s="79"/>
      <c r="P32" s="79"/>
      <c r="Q32" s="79"/>
      <c r="R32" s="79"/>
      <c r="S32" s="79"/>
      <c r="T32" s="79"/>
      <c r="U32" s="79"/>
      <c r="V32" s="79"/>
      <c r="W32" s="82"/>
      <c r="X32" s="79"/>
      <c r="Y32" s="80"/>
    </row>
    <row r="33" spans="2:25" x14ac:dyDescent="0.2">
      <c r="B33" s="79"/>
      <c r="C33" s="79"/>
      <c r="D33" s="79"/>
      <c r="E33" s="79"/>
      <c r="F33" s="79"/>
      <c r="G33" s="79"/>
      <c r="H33" s="79"/>
      <c r="I33" s="79"/>
      <c r="J33" s="79"/>
      <c r="K33" s="79"/>
      <c r="L33" s="81"/>
      <c r="M33" s="79"/>
      <c r="N33" s="79"/>
      <c r="O33" s="79"/>
      <c r="P33" s="79"/>
      <c r="Q33" s="79"/>
      <c r="R33" s="79"/>
      <c r="S33" s="79"/>
      <c r="T33" s="79"/>
      <c r="U33" s="79"/>
      <c r="V33" s="79"/>
      <c r="W33" s="82"/>
      <c r="X33" s="79"/>
      <c r="Y33" s="80"/>
    </row>
    <row r="34" spans="2:25" x14ac:dyDescent="0.2">
      <c r="B34" s="79"/>
      <c r="C34" s="79"/>
      <c r="D34" s="79"/>
      <c r="E34" s="79"/>
      <c r="F34" s="79"/>
      <c r="G34" s="79"/>
      <c r="H34" s="79"/>
      <c r="I34" s="79"/>
      <c r="J34" s="79"/>
      <c r="K34" s="79"/>
      <c r="L34" s="81"/>
      <c r="M34" s="79"/>
      <c r="N34" s="79"/>
      <c r="O34" s="79"/>
      <c r="P34" s="79"/>
      <c r="Q34" s="79"/>
      <c r="R34" s="79"/>
      <c r="S34" s="79"/>
      <c r="T34" s="79"/>
      <c r="U34" s="79"/>
      <c r="V34" s="79"/>
      <c r="W34" s="82"/>
      <c r="X34" s="79"/>
      <c r="Y34" s="80"/>
    </row>
    <row r="35" spans="2:25" x14ac:dyDescent="0.2">
      <c r="B35" s="79"/>
      <c r="C35" s="79"/>
      <c r="D35" s="79"/>
      <c r="E35" s="79"/>
      <c r="F35" s="79"/>
      <c r="G35" s="79"/>
      <c r="H35" s="79"/>
      <c r="I35" s="79"/>
      <c r="J35" s="79"/>
      <c r="K35" s="79"/>
      <c r="L35" s="81"/>
      <c r="M35" s="79"/>
      <c r="N35" s="79"/>
      <c r="O35" s="79"/>
      <c r="P35" s="79"/>
      <c r="Q35" s="79"/>
      <c r="R35" s="79"/>
      <c r="S35" s="79"/>
      <c r="T35" s="79"/>
      <c r="U35" s="79"/>
      <c r="V35" s="79"/>
      <c r="W35" s="82"/>
      <c r="X35" s="79"/>
      <c r="Y35" s="80"/>
    </row>
    <row r="36" spans="2:25" ht="13.5" thickBot="1" x14ac:dyDescent="0.25">
      <c r="B36" s="79"/>
      <c r="C36" s="79"/>
      <c r="D36" s="79"/>
      <c r="E36" s="79"/>
      <c r="F36" s="79"/>
      <c r="G36" s="79"/>
      <c r="H36" s="79"/>
      <c r="I36" s="79"/>
      <c r="J36" s="79"/>
      <c r="K36" s="79"/>
      <c r="L36" s="83"/>
      <c r="M36" s="84"/>
      <c r="N36" s="84"/>
      <c r="O36" s="84"/>
      <c r="P36" s="84"/>
      <c r="Q36" s="84"/>
      <c r="R36" s="84"/>
      <c r="S36" s="84"/>
      <c r="T36" s="84"/>
      <c r="U36" s="84"/>
      <c r="V36" s="84"/>
      <c r="W36" s="85"/>
      <c r="X36" s="79"/>
      <c r="Y36" s="86"/>
    </row>
    <row r="37" spans="2:25" x14ac:dyDescent="0.2">
      <c r="B37" s="528" t="s">
        <v>195</v>
      </c>
      <c r="C37" s="529"/>
      <c r="D37" s="529"/>
      <c r="E37" s="529"/>
      <c r="F37" s="529"/>
      <c r="G37" s="529"/>
      <c r="H37" s="529"/>
      <c r="I37" s="529"/>
      <c r="J37" s="529"/>
      <c r="K37" s="529"/>
      <c r="L37" s="529"/>
      <c r="M37" s="529"/>
      <c r="N37" s="529"/>
      <c r="O37" s="529"/>
      <c r="P37" s="529"/>
      <c r="Q37" s="529"/>
      <c r="R37" s="529"/>
      <c r="S37" s="529"/>
      <c r="T37" s="529"/>
      <c r="U37" s="529"/>
      <c r="V37" s="529"/>
      <c r="W37" s="529"/>
      <c r="X37" s="529"/>
      <c r="Y37" s="530"/>
    </row>
    <row r="38" spans="2:25" x14ac:dyDescent="0.2">
      <c r="B38" s="531"/>
      <c r="C38" s="529"/>
      <c r="D38" s="529"/>
      <c r="E38" s="529"/>
      <c r="F38" s="529"/>
      <c r="G38" s="529"/>
      <c r="H38" s="529"/>
      <c r="I38" s="529"/>
      <c r="J38" s="529"/>
      <c r="K38" s="529"/>
      <c r="L38" s="529"/>
      <c r="M38" s="529"/>
      <c r="N38" s="529"/>
      <c r="O38" s="529"/>
      <c r="P38" s="529"/>
      <c r="Q38" s="529"/>
      <c r="R38" s="529"/>
      <c r="S38" s="529"/>
      <c r="T38" s="529"/>
      <c r="U38" s="529"/>
      <c r="V38" s="529"/>
      <c r="W38" s="529"/>
      <c r="X38" s="529"/>
      <c r="Y38" s="530"/>
    </row>
    <row r="39" spans="2:25" ht="13.5" thickBot="1" x14ac:dyDescent="0.25">
      <c r="B39" s="531"/>
      <c r="C39" s="529"/>
      <c r="D39" s="529"/>
      <c r="E39" s="529"/>
      <c r="F39" s="529"/>
      <c r="G39" s="529"/>
      <c r="H39" s="529"/>
      <c r="I39" s="529"/>
      <c r="J39" s="529"/>
      <c r="K39" s="529"/>
      <c r="L39" s="529"/>
      <c r="M39" s="529"/>
      <c r="N39" s="529"/>
      <c r="O39" s="529"/>
      <c r="P39" s="529"/>
      <c r="Q39" s="529"/>
      <c r="R39" s="529"/>
      <c r="S39" s="529"/>
      <c r="T39" s="529"/>
      <c r="U39" s="529"/>
      <c r="V39" s="529"/>
      <c r="W39" s="529"/>
      <c r="X39" s="529"/>
      <c r="Y39" s="530"/>
    </row>
    <row r="40" spans="2:25" x14ac:dyDescent="0.2">
      <c r="B40" s="87" t="s">
        <v>170</v>
      </c>
      <c r="C40" s="11"/>
      <c r="D40" s="36"/>
      <c r="E40" s="509"/>
      <c r="F40" s="509"/>
      <c r="G40" s="509"/>
      <c r="H40" s="510"/>
      <c r="I40" s="512" t="s">
        <v>138</v>
      </c>
      <c r="J40" s="402"/>
      <c r="K40" s="512" t="s">
        <v>2</v>
      </c>
      <c r="L40" s="401"/>
      <c r="M40" s="513"/>
      <c r="N40" s="88" t="s">
        <v>172</v>
      </c>
      <c r="O40" s="7"/>
      <c r="P40" s="89"/>
      <c r="Q40" s="89"/>
      <c r="R40" s="89"/>
      <c r="S40" s="515"/>
      <c r="T40" s="515"/>
      <c r="U40" s="515"/>
      <c r="V40" s="515"/>
      <c r="W40" s="516"/>
      <c r="X40" s="505" t="s">
        <v>2</v>
      </c>
      <c r="Y40" s="506"/>
    </row>
    <row r="41" spans="2:25" ht="13.5" thickBot="1" x14ac:dyDescent="0.25">
      <c r="B41" s="37" t="s">
        <v>1</v>
      </c>
      <c r="C41" s="15"/>
      <c r="D41" s="38"/>
      <c r="E41" s="425"/>
      <c r="F41" s="425"/>
      <c r="G41" s="425"/>
      <c r="H41" s="511"/>
      <c r="I41" s="403"/>
      <c r="J41" s="405"/>
      <c r="K41" s="403"/>
      <c r="L41" s="404"/>
      <c r="M41" s="514"/>
      <c r="N41" s="56" t="s">
        <v>139</v>
      </c>
      <c r="O41" s="20"/>
      <c r="P41" s="90"/>
      <c r="Q41" s="90"/>
      <c r="R41" s="90"/>
      <c r="S41" s="517"/>
      <c r="T41" s="517"/>
      <c r="U41" s="517"/>
      <c r="V41" s="517"/>
      <c r="W41" s="518"/>
      <c r="X41" s="507"/>
      <c r="Y41" s="508"/>
    </row>
    <row r="42" spans="2:25" s="23" customFormat="1" ht="25.5" customHeight="1" x14ac:dyDescent="0.15">
      <c r="B42" s="504"/>
      <c r="C42" s="504"/>
      <c r="D42" s="504"/>
      <c r="E42" s="504"/>
      <c r="F42" s="504"/>
      <c r="G42" s="504"/>
      <c r="H42" s="504"/>
      <c r="I42" s="494"/>
      <c r="J42" s="495"/>
      <c r="K42" s="21"/>
      <c r="L42" s="21"/>
      <c r="M42" s="21"/>
      <c r="N42" s="21"/>
      <c r="O42" s="21"/>
      <c r="P42" s="21"/>
      <c r="Q42" s="21"/>
      <c r="R42" s="21"/>
      <c r="S42" s="21"/>
      <c r="T42" s="21"/>
      <c r="X42" s="532"/>
      <c r="Y42" s="533"/>
    </row>
  </sheetData>
  <mergeCells count="31">
    <mergeCell ref="J20:R20"/>
    <mergeCell ref="J21:R21"/>
    <mergeCell ref="B42:H42"/>
    <mergeCell ref="X40:Y41"/>
    <mergeCell ref="E40:H41"/>
    <mergeCell ref="I40:J41"/>
    <mergeCell ref="K40:M41"/>
    <mergeCell ref="S40:W41"/>
    <mergeCell ref="W19:Y20"/>
    <mergeCell ref="W21:Y22"/>
    <mergeCell ref="W23:Y24"/>
    <mergeCell ref="B37:Y39"/>
    <mergeCell ref="B23:I23"/>
    <mergeCell ref="J24:R24"/>
    <mergeCell ref="X42:Y42"/>
    <mergeCell ref="J6:U6"/>
    <mergeCell ref="I42:J42"/>
    <mergeCell ref="D8:K8"/>
    <mergeCell ref="D10:K10"/>
    <mergeCell ref="D12:J12"/>
    <mergeCell ref="B13:D13"/>
    <mergeCell ref="B18:I18"/>
    <mergeCell ref="B19:I19"/>
    <mergeCell ref="B20:I20"/>
    <mergeCell ref="B21:I21"/>
    <mergeCell ref="B22:I22"/>
    <mergeCell ref="B24:I24"/>
    <mergeCell ref="J22:R22"/>
    <mergeCell ref="J23:R23"/>
    <mergeCell ref="J18:R18"/>
    <mergeCell ref="J19:R19"/>
  </mergeCells>
  <phoneticPr fontId="0" type="noConversion"/>
  <printOptions horizontalCentered="1" verticalCentered="1"/>
  <pageMargins left="0.5" right="0.5" top="0.5" bottom="0.5" header="0.5" footer="0.25"/>
  <pageSetup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7" r:id="rId4" name="Check Box 7">
              <controlPr locked="0" defaultSize="0" autoFill="0" autoLine="0" autoPict="0">
                <anchor moveWithCells="1">
                  <from>
                    <xdr:col>4</xdr:col>
                    <xdr:colOff>57150</xdr:colOff>
                    <xdr:row>11</xdr:row>
                    <xdr:rowOff>133350</xdr:rowOff>
                  </from>
                  <to>
                    <xdr:col>5</xdr:col>
                    <xdr:colOff>104775</xdr:colOff>
                    <xdr:row>13</xdr:row>
                    <xdr:rowOff>19050</xdr:rowOff>
                  </to>
                </anchor>
              </controlPr>
            </control>
          </mc:Choice>
        </mc:AlternateContent>
        <mc:AlternateContent xmlns:mc="http://schemas.openxmlformats.org/markup-compatibility/2006">
          <mc:Choice Requires="x14">
            <control shapeId="10248" r:id="rId5" name="Check Box 8">
              <controlPr locked="0" defaultSize="0" autoFill="0" autoLine="0" autoPict="0">
                <anchor moveWithCells="1">
                  <from>
                    <xdr:col>4</xdr:col>
                    <xdr:colOff>57150</xdr:colOff>
                    <xdr:row>12</xdr:row>
                    <xdr:rowOff>133350</xdr:rowOff>
                  </from>
                  <to>
                    <xdr:col>5</xdr:col>
                    <xdr:colOff>104775</xdr:colOff>
                    <xdr:row>14</xdr:row>
                    <xdr:rowOff>19050</xdr:rowOff>
                  </to>
                </anchor>
              </controlPr>
            </control>
          </mc:Choice>
        </mc:AlternateContent>
        <mc:AlternateContent xmlns:mc="http://schemas.openxmlformats.org/markup-compatibility/2006">
          <mc:Choice Requires="x14">
            <control shapeId="10249" r:id="rId6" name="Check Box 9">
              <controlPr locked="0" defaultSize="0" autoFill="0" autoLine="0" autoPict="0">
                <anchor moveWithCells="1">
                  <from>
                    <xdr:col>9</xdr:col>
                    <xdr:colOff>285750</xdr:colOff>
                    <xdr:row>12</xdr:row>
                    <xdr:rowOff>133350</xdr:rowOff>
                  </from>
                  <to>
                    <xdr:col>10</xdr:col>
                    <xdr:colOff>76200</xdr:colOff>
                    <xdr:row>14</xdr:row>
                    <xdr:rowOff>19050</xdr:rowOff>
                  </to>
                </anchor>
              </controlPr>
            </control>
          </mc:Choice>
        </mc:AlternateContent>
        <mc:AlternateContent xmlns:mc="http://schemas.openxmlformats.org/markup-compatibility/2006">
          <mc:Choice Requires="x14">
            <control shapeId="10250" r:id="rId7" name="Check Box 10">
              <controlPr locked="0" defaultSize="0" autoFill="0" autoLine="0" autoPict="0">
                <anchor moveWithCells="1">
                  <from>
                    <xdr:col>9</xdr:col>
                    <xdr:colOff>285750</xdr:colOff>
                    <xdr:row>11</xdr:row>
                    <xdr:rowOff>142875</xdr:rowOff>
                  </from>
                  <to>
                    <xdr:col>10</xdr:col>
                    <xdr:colOff>76200</xdr:colOff>
                    <xdr:row>13</xdr:row>
                    <xdr:rowOff>28575</xdr:rowOff>
                  </to>
                </anchor>
              </controlPr>
            </control>
          </mc:Choice>
        </mc:AlternateContent>
        <mc:AlternateContent xmlns:mc="http://schemas.openxmlformats.org/markup-compatibility/2006">
          <mc:Choice Requires="x14">
            <control shapeId="10251" r:id="rId8" name="Check Box 11">
              <controlPr locked="0" defaultSize="0" autoFill="0" autoLine="0" autoPict="0">
                <anchor moveWithCells="1">
                  <from>
                    <xdr:col>15</xdr:col>
                    <xdr:colOff>76200</xdr:colOff>
                    <xdr:row>11</xdr:row>
                    <xdr:rowOff>133350</xdr:rowOff>
                  </from>
                  <to>
                    <xdr:col>16</xdr:col>
                    <xdr:colOff>85725</xdr:colOff>
                    <xdr:row>13</xdr:row>
                    <xdr:rowOff>19050</xdr:rowOff>
                  </to>
                </anchor>
              </controlPr>
            </control>
          </mc:Choice>
        </mc:AlternateContent>
        <mc:AlternateContent xmlns:mc="http://schemas.openxmlformats.org/markup-compatibility/2006">
          <mc:Choice Requires="x14">
            <control shapeId="10252" r:id="rId9" name="Check Box 12">
              <controlPr locked="0" defaultSize="0" autoFill="0" autoLine="0" autoPict="0">
                <anchor moveWithCells="1">
                  <from>
                    <xdr:col>15</xdr:col>
                    <xdr:colOff>76200</xdr:colOff>
                    <xdr:row>12</xdr:row>
                    <xdr:rowOff>133350</xdr:rowOff>
                  </from>
                  <to>
                    <xdr:col>16</xdr:col>
                    <xdr:colOff>85725</xdr:colOff>
                    <xdr:row>14</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8"/>
  <sheetViews>
    <sheetView workbookViewId="0">
      <selection sqref="A1:P3"/>
    </sheetView>
  </sheetViews>
  <sheetFormatPr defaultRowHeight="15" x14ac:dyDescent="0.25"/>
  <cols>
    <col min="1" max="16384" width="9.140625" style="165"/>
  </cols>
  <sheetData>
    <row r="1" spans="1:16" ht="15.75" thickTop="1" x14ac:dyDescent="0.25">
      <c r="A1" s="544" t="s">
        <v>224</v>
      </c>
      <c r="B1" s="545"/>
      <c r="C1" s="545"/>
      <c r="D1" s="545"/>
      <c r="E1" s="545"/>
      <c r="F1" s="545"/>
      <c r="G1" s="545"/>
      <c r="H1" s="545"/>
      <c r="I1" s="545"/>
      <c r="J1" s="545"/>
      <c r="K1" s="545"/>
      <c r="L1" s="545"/>
      <c r="M1" s="545"/>
      <c r="N1" s="545"/>
      <c r="O1" s="545"/>
      <c r="P1" s="546"/>
    </row>
    <row r="2" spans="1:16" x14ac:dyDescent="0.25">
      <c r="A2" s="547"/>
      <c r="B2" s="548"/>
      <c r="C2" s="548"/>
      <c r="D2" s="548"/>
      <c r="E2" s="548"/>
      <c r="F2" s="548"/>
      <c r="G2" s="548"/>
      <c r="H2" s="548"/>
      <c r="I2" s="548"/>
      <c r="J2" s="548"/>
      <c r="K2" s="548"/>
      <c r="L2" s="548"/>
      <c r="M2" s="548"/>
      <c r="N2" s="548"/>
      <c r="O2" s="548"/>
      <c r="P2" s="549"/>
    </row>
    <row r="3" spans="1:16" ht="15.75" thickBot="1" x14ac:dyDescent="0.3">
      <c r="A3" s="550"/>
      <c r="B3" s="551"/>
      <c r="C3" s="551"/>
      <c r="D3" s="551"/>
      <c r="E3" s="551"/>
      <c r="F3" s="551"/>
      <c r="G3" s="551"/>
      <c r="H3" s="551"/>
      <c r="I3" s="551"/>
      <c r="J3" s="551"/>
      <c r="K3" s="551"/>
      <c r="L3" s="551"/>
      <c r="M3" s="551"/>
      <c r="N3" s="551"/>
      <c r="O3" s="551"/>
      <c r="P3" s="552"/>
    </row>
    <row r="4" spans="1:16" s="166" customFormat="1" ht="12" customHeight="1" x14ac:dyDescent="0.25">
      <c r="A4" s="182" t="s">
        <v>223</v>
      </c>
      <c r="B4" s="181" t="s">
        <v>222</v>
      </c>
      <c r="C4" s="180" t="s">
        <v>221</v>
      </c>
      <c r="D4" s="165"/>
      <c r="E4" s="556"/>
      <c r="F4" s="556"/>
      <c r="G4" s="556"/>
      <c r="H4" s="556"/>
      <c r="I4" s="556"/>
      <c r="J4" s="556"/>
      <c r="K4" s="556"/>
      <c r="L4" s="556"/>
      <c r="M4" s="556"/>
      <c r="N4" s="556"/>
      <c r="O4" s="556"/>
      <c r="P4" s="557"/>
    </row>
    <row r="5" spans="1:16" s="166" customFormat="1" ht="12" customHeight="1" thickBot="1" x14ac:dyDescent="0.25">
      <c r="A5" s="179" t="s">
        <v>220</v>
      </c>
      <c r="B5" s="178"/>
      <c r="C5" s="177"/>
      <c r="D5" s="558"/>
      <c r="E5" s="559"/>
      <c r="F5" s="559"/>
      <c r="G5" s="559"/>
      <c r="H5" s="559"/>
      <c r="I5" s="559"/>
      <c r="J5" s="559"/>
      <c r="K5" s="559"/>
      <c r="L5" s="559"/>
      <c r="M5" s="559"/>
      <c r="N5" s="559"/>
      <c r="O5" s="559"/>
      <c r="P5" s="560"/>
    </row>
    <row r="6" spans="1:16" s="166" customFormat="1" ht="36" customHeight="1" thickBot="1" x14ac:dyDescent="0.25">
      <c r="A6" s="561" t="s">
        <v>219</v>
      </c>
      <c r="B6" s="562"/>
      <c r="C6" s="562"/>
      <c r="D6" s="562"/>
      <c r="E6" s="562"/>
      <c r="F6" s="562"/>
      <c r="G6" s="562"/>
      <c r="H6" s="562"/>
      <c r="I6" s="562"/>
      <c r="J6" s="562"/>
      <c r="K6" s="562"/>
      <c r="L6" s="562"/>
      <c r="M6" s="562"/>
      <c r="N6" s="562"/>
      <c r="O6" s="562"/>
      <c r="P6" s="563"/>
    </row>
    <row r="7" spans="1:16" s="166" customFormat="1" ht="12" customHeight="1" thickBot="1" x14ac:dyDescent="0.25">
      <c r="A7" s="564" t="s">
        <v>218</v>
      </c>
      <c r="B7" s="565"/>
      <c r="C7" s="565"/>
      <c r="D7" s="565"/>
      <c r="E7" s="566"/>
      <c r="F7" s="176" t="s">
        <v>217</v>
      </c>
      <c r="G7" s="567" t="s">
        <v>216</v>
      </c>
      <c r="H7" s="568"/>
      <c r="I7" s="569" t="s">
        <v>218</v>
      </c>
      <c r="J7" s="570"/>
      <c r="K7" s="570"/>
      <c r="L7" s="570"/>
      <c r="M7" s="571"/>
      <c r="N7" s="176" t="s">
        <v>217</v>
      </c>
      <c r="O7" s="567" t="s">
        <v>216</v>
      </c>
      <c r="P7" s="572"/>
    </row>
    <row r="8" spans="1:16" s="166" customFormat="1" ht="26.25" customHeight="1" x14ac:dyDescent="0.2">
      <c r="A8" s="573"/>
      <c r="B8" s="574"/>
      <c r="C8" s="574"/>
      <c r="D8" s="574"/>
      <c r="E8" s="575"/>
      <c r="F8" s="175"/>
      <c r="G8" s="576"/>
      <c r="H8" s="577"/>
      <c r="I8" s="578"/>
      <c r="J8" s="579"/>
      <c r="K8" s="579"/>
      <c r="L8" s="579"/>
      <c r="M8" s="580"/>
      <c r="N8" s="170"/>
      <c r="O8" s="581"/>
      <c r="P8" s="582"/>
    </row>
    <row r="9" spans="1:16" s="166" customFormat="1" ht="12" customHeight="1" x14ac:dyDescent="0.2">
      <c r="A9" s="541"/>
      <c r="B9" s="542"/>
      <c r="C9" s="542"/>
      <c r="D9" s="542"/>
      <c r="E9" s="543"/>
      <c r="F9" s="172"/>
      <c r="G9" s="539"/>
      <c r="H9" s="542"/>
      <c r="I9" s="541"/>
      <c r="J9" s="542"/>
      <c r="K9" s="542"/>
      <c r="L9" s="542"/>
      <c r="M9" s="543"/>
      <c r="N9" s="169"/>
      <c r="O9" s="539"/>
      <c r="P9" s="540"/>
    </row>
    <row r="10" spans="1:16" s="166" customFormat="1" ht="12" customHeight="1" x14ac:dyDescent="0.2">
      <c r="A10" s="541"/>
      <c r="B10" s="542"/>
      <c r="C10" s="542"/>
      <c r="D10" s="542"/>
      <c r="E10" s="543"/>
      <c r="F10" s="174"/>
      <c r="G10" s="554"/>
      <c r="H10" s="555"/>
      <c r="I10" s="541"/>
      <c r="J10" s="542"/>
      <c r="K10" s="542"/>
      <c r="L10" s="542"/>
      <c r="M10" s="543"/>
      <c r="N10" s="169"/>
      <c r="O10" s="539"/>
      <c r="P10" s="540"/>
    </row>
    <row r="11" spans="1:16" s="166" customFormat="1" ht="12" customHeight="1" x14ac:dyDescent="0.2">
      <c r="A11" s="541"/>
      <c r="B11" s="542"/>
      <c r="C11" s="542"/>
      <c r="D11" s="542"/>
      <c r="E11" s="543"/>
      <c r="F11" s="172"/>
      <c r="G11" s="539"/>
      <c r="H11" s="542"/>
      <c r="I11" s="541"/>
      <c r="J11" s="542"/>
      <c r="K11" s="542"/>
      <c r="L11" s="542"/>
      <c r="M11" s="543"/>
      <c r="N11" s="172"/>
      <c r="O11" s="539"/>
      <c r="P11" s="540"/>
    </row>
    <row r="12" spans="1:16" s="166" customFormat="1" ht="12" customHeight="1" x14ac:dyDescent="0.2">
      <c r="A12" s="541"/>
      <c r="B12" s="542"/>
      <c r="C12" s="542"/>
      <c r="D12" s="542"/>
      <c r="E12" s="543"/>
      <c r="F12" s="172"/>
      <c r="G12" s="539"/>
      <c r="H12" s="542"/>
      <c r="I12" s="541"/>
      <c r="J12" s="542"/>
      <c r="K12" s="542"/>
      <c r="L12" s="542"/>
      <c r="M12" s="543"/>
      <c r="N12" s="170"/>
      <c r="O12" s="539"/>
      <c r="P12" s="540"/>
    </row>
    <row r="13" spans="1:16" s="166" customFormat="1" ht="12" customHeight="1" x14ac:dyDescent="0.2">
      <c r="A13" s="541"/>
      <c r="B13" s="542"/>
      <c r="C13" s="542"/>
      <c r="D13" s="542"/>
      <c r="E13" s="543"/>
      <c r="F13" s="172"/>
      <c r="G13" s="539"/>
      <c r="H13" s="542"/>
      <c r="I13" s="541"/>
      <c r="J13" s="542"/>
      <c r="K13" s="542"/>
      <c r="L13" s="542"/>
      <c r="M13" s="543"/>
      <c r="N13" s="173"/>
      <c r="O13" s="539"/>
      <c r="P13" s="553"/>
    </row>
    <row r="14" spans="1:16" s="166" customFormat="1" ht="12" customHeight="1" x14ac:dyDescent="0.2">
      <c r="A14" s="541"/>
      <c r="B14" s="542"/>
      <c r="C14" s="542"/>
      <c r="D14" s="542"/>
      <c r="E14" s="543"/>
      <c r="F14" s="172"/>
      <c r="G14" s="539"/>
      <c r="H14" s="542"/>
      <c r="I14" s="541"/>
      <c r="J14" s="542"/>
      <c r="K14" s="542"/>
      <c r="L14" s="542"/>
      <c r="M14" s="543"/>
      <c r="N14" s="169"/>
      <c r="O14" s="539"/>
      <c r="P14" s="540"/>
    </row>
    <row r="15" spans="1:16" s="166" customFormat="1" ht="12" customHeight="1" x14ac:dyDescent="0.2">
      <c r="A15" s="541"/>
      <c r="B15" s="542"/>
      <c r="C15" s="542"/>
      <c r="D15" s="542"/>
      <c r="E15" s="543"/>
      <c r="F15" s="172"/>
      <c r="G15" s="539"/>
      <c r="H15" s="542"/>
      <c r="I15" s="541"/>
      <c r="J15" s="542"/>
      <c r="K15" s="542"/>
      <c r="L15" s="542"/>
      <c r="M15" s="543"/>
      <c r="N15" s="169"/>
      <c r="O15" s="539"/>
      <c r="P15" s="540"/>
    </row>
    <row r="16" spans="1:16" s="166" customFormat="1" ht="12" customHeight="1" x14ac:dyDescent="0.2">
      <c r="A16" s="541"/>
      <c r="B16" s="542"/>
      <c r="C16" s="542"/>
      <c r="D16" s="542"/>
      <c r="E16" s="543"/>
      <c r="F16" s="172"/>
      <c r="G16" s="539"/>
      <c r="H16" s="542"/>
      <c r="I16" s="541"/>
      <c r="J16" s="542"/>
      <c r="K16" s="542"/>
      <c r="L16" s="542"/>
      <c r="M16" s="543"/>
      <c r="N16" s="169"/>
      <c r="O16" s="539"/>
      <c r="P16" s="540"/>
    </row>
    <row r="17" spans="1:16" s="166" customFormat="1" ht="12" customHeight="1" x14ac:dyDescent="0.2">
      <c r="A17" s="541"/>
      <c r="B17" s="542"/>
      <c r="C17" s="542"/>
      <c r="D17" s="542"/>
      <c r="E17" s="543"/>
      <c r="F17" s="172"/>
      <c r="G17" s="539"/>
      <c r="H17" s="542"/>
      <c r="I17" s="541"/>
      <c r="J17" s="542"/>
      <c r="K17" s="542"/>
      <c r="L17" s="542"/>
      <c r="M17" s="543"/>
      <c r="N17" s="169"/>
      <c r="O17" s="539"/>
      <c r="P17" s="540"/>
    </row>
    <row r="18" spans="1:16" s="166" customFormat="1" ht="12" customHeight="1" x14ac:dyDescent="0.2">
      <c r="A18" s="541"/>
      <c r="B18" s="542"/>
      <c r="C18" s="542"/>
      <c r="D18" s="542"/>
      <c r="E18" s="543"/>
      <c r="F18" s="172"/>
      <c r="G18" s="539"/>
      <c r="H18" s="542"/>
      <c r="I18" s="541"/>
      <c r="J18" s="542"/>
      <c r="K18" s="542"/>
      <c r="L18" s="542"/>
      <c r="M18" s="543"/>
      <c r="N18" s="169"/>
      <c r="O18" s="539"/>
      <c r="P18" s="540"/>
    </row>
    <row r="19" spans="1:16" s="166" customFormat="1" ht="12" customHeight="1" x14ac:dyDescent="0.2">
      <c r="A19" s="541"/>
      <c r="B19" s="542"/>
      <c r="C19" s="542"/>
      <c r="D19" s="542"/>
      <c r="E19" s="543"/>
      <c r="F19" s="172"/>
      <c r="G19" s="539"/>
      <c r="H19" s="542"/>
      <c r="I19" s="541"/>
      <c r="J19" s="542"/>
      <c r="K19" s="542"/>
      <c r="L19" s="542"/>
      <c r="M19" s="543"/>
      <c r="N19" s="169"/>
      <c r="O19" s="539"/>
      <c r="P19" s="540"/>
    </row>
    <row r="20" spans="1:16" s="166" customFormat="1" ht="12" customHeight="1" x14ac:dyDescent="0.2">
      <c r="A20" s="541"/>
      <c r="B20" s="542"/>
      <c r="C20" s="542"/>
      <c r="D20" s="542"/>
      <c r="E20" s="543"/>
      <c r="F20" s="172"/>
      <c r="G20" s="539"/>
      <c r="H20" s="542"/>
      <c r="I20" s="541"/>
      <c r="J20" s="542"/>
      <c r="K20" s="542"/>
      <c r="L20" s="542"/>
      <c r="M20" s="543"/>
      <c r="N20" s="169"/>
      <c r="O20" s="539"/>
      <c r="P20" s="540"/>
    </row>
    <row r="21" spans="1:16" s="166" customFormat="1" ht="12" customHeight="1" x14ac:dyDescent="0.2">
      <c r="A21" s="541"/>
      <c r="B21" s="542"/>
      <c r="C21" s="542"/>
      <c r="D21" s="542"/>
      <c r="E21" s="543"/>
      <c r="F21" s="172"/>
      <c r="G21" s="539"/>
      <c r="H21" s="542"/>
      <c r="I21" s="541"/>
      <c r="J21" s="542"/>
      <c r="K21" s="542"/>
      <c r="L21" s="542"/>
      <c r="M21" s="543"/>
      <c r="N21" s="169"/>
      <c r="O21" s="539"/>
      <c r="P21" s="540"/>
    </row>
    <row r="22" spans="1:16" s="166" customFormat="1" ht="12" customHeight="1" x14ac:dyDescent="0.2">
      <c r="A22" s="541"/>
      <c r="B22" s="542"/>
      <c r="C22" s="542"/>
      <c r="D22" s="542"/>
      <c r="E22" s="543"/>
      <c r="F22" s="172"/>
      <c r="G22" s="539"/>
      <c r="H22" s="542"/>
      <c r="I22" s="541"/>
      <c r="J22" s="542"/>
      <c r="K22" s="542"/>
      <c r="L22" s="542"/>
      <c r="M22" s="543"/>
      <c r="N22" s="169"/>
      <c r="O22" s="539"/>
      <c r="P22" s="540"/>
    </row>
    <row r="23" spans="1:16" s="166" customFormat="1" ht="12" customHeight="1" x14ac:dyDescent="0.2">
      <c r="A23" s="541"/>
      <c r="B23" s="542"/>
      <c r="C23" s="542"/>
      <c r="D23" s="542"/>
      <c r="E23" s="543"/>
      <c r="F23" s="172"/>
      <c r="G23" s="539"/>
      <c r="H23" s="542"/>
      <c r="I23" s="541"/>
      <c r="J23" s="542"/>
      <c r="K23" s="542"/>
      <c r="L23" s="542"/>
      <c r="M23" s="543"/>
      <c r="N23" s="169"/>
      <c r="O23" s="539"/>
      <c r="P23" s="540"/>
    </row>
    <row r="24" spans="1:16" s="166" customFormat="1" ht="12" customHeight="1" x14ac:dyDescent="0.2">
      <c r="A24" s="541"/>
      <c r="B24" s="542"/>
      <c r="C24" s="542"/>
      <c r="D24" s="542"/>
      <c r="E24" s="543"/>
      <c r="F24" s="170"/>
      <c r="G24" s="539"/>
      <c r="H24" s="542"/>
      <c r="I24" s="541"/>
      <c r="J24" s="542"/>
      <c r="K24" s="542"/>
      <c r="L24" s="542"/>
      <c r="M24" s="543"/>
      <c r="N24" s="169"/>
      <c r="O24" s="539"/>
      <c r="P24" s="540"/>
    </row>
    <row r="25" spans="1:16" s="166" customFormat="1" ht="12" customHeight="1" x14ac:dyDescent="0.2">
      <c r="A25" s="541"/>
      <c r="B25" s="542"/>
      <c r="C25" s="542"/>
      <c r="D25" s="542"/>
      <c r="E25" s="543"/>
      <c r="F25" s="172"/>
      <c r="G25" s="539"/>
      <c r="H25" s="542"/>
      <c r="I25" s="541"/>
      <c r="J25" s="542"/>
      <c r="K25" s="542"/>
      <c r="L25" s="542"/>
      <c r="M25" s="543"/>
      <c r="N25" s="169"/>
      <c r="O25" s="539"/>
      <c r="P25" s="540"/>
    </row>
    <row r="26" spans="1:16" s="166" customFormat="1" ht="12" customHeight="1" x14ac:dyDescent="0.2">
      <c r="A26" s="541"/>
      <c r="B26" s="542"/>
      <c r="C26" s="542"/>
      <c r="D26" s="542"/>
      <c r="E26" s="543"/>
      <c r="F26" s="170"/>
      <c r="G26" s="539"/>
      <c r="H26" s="542"/>
      <c r="I26" s="541"/>
      <c r="J26" s="542"/>
      <c r="K26" s="542"/>
      <c r="L26" s="542"/>
      <c r="M26" s="543"/>
      <c r="N26" s="169"/>
      <c r="O26" s="539"/>
      <c r="P26" s="540"/>
    </row>
    <row r="27" spans="1:16" s="166" customFormat="1" ht="12" customHeight="1" x14ac:dyDescent="0.2">
      <c r="A27" s="541"/>
      <c r="B27" s="542"/>
      <c r="C27" s="542"/>
      <c r="D27" s="542"/>
      <c r="E27" s="543"/>
      <c r="F27" s="170"/>
      <c r="G27" s="539"/>
      <c r="H27" s="542"/>
      <c r="I27" s="541"/>
      <c r="J27" s="542"/>
      <c r="K27" s="542"/>
      <c r="L27" s="542"/>
      <c r="M27" s="543"/>
      <c r="N27" s="169"/>
      <c r="O27" s="539"/>
      <c r="P27" s="540"/>
    </row>
    <row r="28" spans="1:16" s="166" customFormat="1" ht="12" customHeight="1" x14ac:dyDescent="0.2">
      <c r="A28" s="541"/>
      <c r="B28" s="542"/>
      <c r="C28" s="542"/>
      <c r="D28" s="542"/>
      <c r="E28" s="543"/>
      <c r="F28" s="170"/>
      <c r="G28" s="539"/>
      <c r="H28" s="542"/>
      <c r="I28" s="541"/>
      <c r="J28" s="542"/>
      <c r="K28" s="542"/>
      <c r="L28" s="542"/>
      <c r="M28" s="543"/>
      <c r="N28" s="169"/>
      <c r="O28" s="539"/>
      <c r="P28" s="540"/>
    </row>
    <row r="29" spans="1:16" s="166" customFormat="1" ht="12" customHeight="1" x14ac:dyDescent="0.2">
      <c r="A29" s="541"/>
      <c r="B29" s="542"/>
      <c r="C29" s="542"/>
      <c r="D29" s="542"/>
      <c r="E29" s="543"/>
      <c r="F29" s="170"/>
      <c r="G29" s="539"/>
      <c r="H29" s="542"/>
      <c r="I29" s="541"/>
      <c r="J29" s="542"/>
      <c r="K29" s="542"/>
      <c r="L29" s="542"/>
      <c r="M29" s="543"/>
      <c r="N29" s="169"/>
      <c r="O29" s="539"/>
      <c r="P29" s="540"/>
    </row>
    <row r="30" spans="1:16" s="166" customFormat="1" ht="12" customHeight="1" x14ac:dyDescent="0.2">
      <c r="A30" s="541"/>
      <c r="B30" s="542"/>
      <c r="C30" s="542"/>
      <c r="D30" s="542"/>
      <c r="E30" s="543"/>
      <c r="F30" s="170"/>
      <c r="G30" s="539"/>
      <c r="H30" s="542"/>
      <c r="I30" s="541"/>
      <c r="J30" s="542"/>
      <c r="K30" s="542"/>
      <c r="L30" s="542"/>
      <c r="M30" s="543"/>
      <c r="N30" s="169"/>
      <c r="O30" s="539"/>
      <c r="P30" s="540"/>
    </row>
    <row r="31" spans="1:16" s="166" customFormat="1" ht="12" customHeight="1" x14ac:dyDescent="0.2">
      <c r="A31" s="541"/>
      <c r="B31" s="542"/>
      <c r="C31" s="542"/>
      <c r="D31" s="542"/>
      <c r="E31" s="543"/>
      <c r="F31" s="170"/>
      <c r="G31" s="539"/>
      <c r="H31" s="542"/>
      <c r="I31" s="541"/>
      <c r="J31" s="542"/>
      <c r="K31" s="542"/>
      <c r="L31" s="542"/>
      <c r="M31" s="543"/>
      <c r="N31" s="169"/>
      <c r="O31" s="539"/>
      <c r="P31" s="540"/>
    </row>
    <row r="32" spans="1:16" s="166" customFormat="1" ht="12" customHeight="1" x14ac:dyDescent="0.2">
      <c r="A32" s="541"/>
      <c r="B32" s="542"/>
      <c r="C32" s="542"/>
      <c r="D32" s="542"/>
      <c r="E32" s="543"/>
      <c r="F32" s="170"/>
      <c r="G32" s="539"/>
      <c r="H32" s="542"/>
      <c r="I32" s="541"/>
      <c r="J32" s="542"/>
      <c r="K32" s="542"/>
      <c r="L32" s="542"/>
      <c r="M32" s="543"/>
      <c r="N32" s="169"/>
      <c r="O32" s="539"/>
      <c r="P32" s="540"/>
    </row>
    <row r="33" spans="1:47" s="166" customFormat="1" ht="12" customHeight="1" x14ac:dyDescent="0.2">
      <c r="A33" s="541"/>
      <c r="B33" s="542"/>
      <c r="C33" s="542"/>
      <c r="D33" s="542"/>
      <c r="E33" s="543"/>
      <c r="F33" s="170"/>
      <c r="G33" s="539"/>
      <c r="H33" s="542"/>
      <c r="I33" s="541"/>
      <c r="J33" s="542"/>
      <c r="K33" s="542"/>
      <c r="L33" s="542"/>
      <c r="M33" s="543"/>
      <c r="N33" s="169"/>
      <c r="O33" s="539"/>
      <c r="P33" s="540"/>
    </row>
    <row r="34" spans="1:47" s="166" customFormat="1" ht="12" customHeight="1" x14ac:dyDescent="0.2">
      <c r="A34" s="541"/>
      <c r="B34" s="542"/>
      <c r="C34" s="542"/>
      <c r="D34" s="542"/>
      <c r="E34" s="543"/>
      <c r="F34" s="170"/>
      <c r="G34" s="539"/>
      <c r="H34" s="542"/>
      <c r="I34" s="541"/>
      <c r="J34" s="542"/>
      <c r="K34" s="542"/>
      <c r="L34" s="542"/>
      <c r="M34" s="543"/>
      <c r="N34" s="169"/>
      <c r="O34" s="539"/>
      <c r="P34" s="540"/>
    </row>
    <row r="35" spans="1:47" s="171" customFormat="1" ht="12" customHeight="1" x14ac:dyDescent="0.2">
      <c r="A35" s="541"/>
      <c r="B35" s="542"/>
      <c r="C35" s="542"/>
      <c r="D35" s="542"/>
      <c r="E35" s="543"/>
      <c r="F35" s="170"/>
      <c r="G35" s="539"/>
      <c r="H35" s="542"/>
      <c r="I35" s="541"/>
      <c r="J35" s="542"/>
      <c r="K35" s="542"/>
      <c r="L35" s="542"/>
      <c r="M35" s="543"/>
      <c r="N35" s="169"/>
      <c r="O35" s="539"/>
      <c r="P35" s="540"/>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row>
    <row r="36" spans="1:47" s="166" customFormat="1" ht="12" customHeight="1" x14ac:dyDescent="0.2">
      <c r="A36" s="541"/>
      <c r="B36" s="542"/>
      <c r="C36" s="542"/>
      <c r="D36" s="542"/>
      <c r="E36" s="543"/>
      <c r="F36" s="170"/>
      <c r="G36" s="539"/>
      <c r="H36" s="542"/>
      <c r="I36" s="541"/>
      <c r="J36" s="542"/>
      <c r="K36" s="542"/>
      <c r="L36" s="542"/>
      <c r="M36" s="543"/>
      <c r="N36" s="169"/>
      <c r="O36" s="539"/>
      <c r="P36" s="540"/>
    </row>
    <row r="37" spans="1:47" s="166" customFormat="1" ht="12" customHeight="1" x14ac:dyDescent="0.2">
      <c r="A37" s="541"/>
      <c r="B37" s="542"/>
      <c r="C37" s="542"/>
      <c r="D37" s="542"/>
      <c r="E37" s="543"/>
      <c r="F37" s="170"/>
      <c r="G37" s="539"/>
      <c r="H37" s="542"/>
      <c r="I37" s="541"/>
      <c r="J37" s="542"/>
      <c r="K37" s="542"/>
      <c r="L37" s="542"/>
      <c r="M37" s="543"/>
      <c r="N37" s="169"/>
      <c r="O37" s="539"/>
      <c r="P37" s="540"/>
    </row>
    <row r="38" spans="1:47" s="166" customFormat="1" ht="12" customHeight="1" x14ac:dyDescent="0.2">
      <c r="A38" s="541"/>
      <c r="B38" s="542"/>
      <c r="C38" s="542"/>
      <c r="D38" s="542"/>
      <c r="E38" s="543"/>
      <c r="F38" s="170"/>
      <c r="G38" s="539"/>
      <c r="H38" s="542"/>
      <c r="I38" s="541"/>
      <c r="J38" s="542"/>
      <c r="K38" s="542"/>
      <c r="L38" s="542"/>
      <c r="M38" s="543"/>
      <c r="N38" s="169"/>
      <c r="O38" s="539"/>
      <c r="P38" s="540"/>
    </row>
    <row r="39" spans="1:47" s="166" customFormat="1" ht="12" customHeight="1" x14ac:dyDescent="0.2">
      <c r="A39" s="541"/>
      <c r="B39" s="542"/>
      <c r="C39" s="542"/>
      <c r="D39" s="542"/>
      <c r="E39" s="543"/>
      <c r="F39" s="170"/>
      <c r="G39" s="539"/>
      <c r="H39" s="542"/>
      <c r="I39" s="541"/>
      <c r="J39" s="542"/>
      <c r="K39" s="542"/>
      <c r="L39" s="542"/>
      <c r="M39" s="543"/>
      <c r="N39" s="169"/>
      <c r="O39" s="539"/>
      <c r="P39" s="540"/>
    </row>
    <row r="40" spans="1:47" s="166" customFormat="1" ht="12" customHeight="1" x14ac:dyDescent="0.2">
      <c r="A40" s="541"/>
      <c r="B40" s="542"/>
      <c r="C40" s="542"/>
      <c r="D40" s="542"/>
      <c r="E40" s="543"/>
      <c r="F40" s="170"/>
      <c r="G40" s="539"/>
      <c r="H40" s="542"/>
      <c r="I40" s="541"/>
      <c r="J40" s="542"/>
      <c r="K40" s="542"/>
      <c r="L40" s="542"/>
      <c r="M40" s="543"/>
      <c r="N40" s="169"/>
      <c r="O40" s="539"/>
      <c r="P40" s="540"/>
    </row>
    <row r="41" spans="1:47" s="166" customFormat="1" ht="12" customHeight="1" x14ac:dyDescent="0.2">
      <c r="A41" s="541"/>
      <c r="B41" s="542"/>
      <c r="C41" s="542"/>
      <c r="D41" s="542"/>
      <c r="E41" s="543"/>
      <c r="F41" s="170"/>
      <c r="G41" s="539"/>
      <c r="H41" s="542"/>
      <c r="I41" s="541"/>
      <c r="J41" s="542"/>
      <c r="K41" s="542"/>
      <c r="L41" s="542"/>
      <c r="M41" s="543"/>
      <c r="N41" s="169"/>
      <c r="O41" s="539"/>
      <c r="P41" s="540"/>
    </row>
    <row r="42" spans="1:47" s="166" customFormat="1" ht="12" customHeight="1" x14ac:dyDescent="0.2">
      <c r="A42" s="541"/>
      <c r="B42" s="542"/>
      <c r="C42" s="542"/>
      <c r="D42" s="542"/>
      <c r="E42" s="543"/>
      <c r="F42" s="170"/>
      <c r="G42" s="539"/>
      <c r="H42" s="542"/>
      <c r="I42" s="541"/>
      <c r="J42" s="542"/>
      <c r="K42" s="542"/>
      <c r="L42" s="542"/>
      <c r="M42" s="543"/>
      <c r="N42" s="169"/>
      <c r="O42" s="539"/>
      <c r="P42" s="540"/>
    </row>
    <row r="43" spans="1:47" s="166" customFormat="1" ht="12" customHeight="1" x14ac:dyDescent="0.2">
      <c r="A43" s="541"/>
      <c r="B43" s="542"/>
      <c r="C43" s="542"/>
      <c r="D43" s="542"/>
      <c r="E43" s="543"/>
      <c r="F43" s="170"/>
      <c r="G43" s="539"/>
      <c r="H43" s="542"/>
      <c r="I43" s="541"/>
      <c r="J43" s="542"/>
      <c r="K43" s="542"/>
      <c r="L43" s="542"/>
      <c r="M43" s="543"/>
      <c r="N43" s="169"/>
      <c r="O43" s="539"/>
      <c r="P43" s="540"/>
    </row>
    <row r="44" spans="1:47" s="166" customFormat="1" ht="12" customHeight="1" thickBot="1" x14ac:dyDescent="0.25">
      <c r="A44" s="534"/>
      <c r="B44" s="535"/>
      <c r="C44" s="535"/>
      <c r="D44" s="535"/>
      <c r="E44" s="536"/>
      <c r="F44" s="168"/>
      <c r="G44" s="537"/>
      <c r="H44" s="535"/>
      <c r="I44" s="534"/>
      <c r="J44" s="535"/>
      <c r="K44" s="535"/>
      <c r="L44" s="535"/>
      <c r="M44" s="536"/>
      <c r="N44" s="167"/>
      <c r="O44" s="537"/>
      <c r="P44" s="538"/>
    </row>
    <row r="45" spans="1:47" ht="12" customHeight="1" thickTop="1" x14ac:dyDescent="0.25"/>
    <row r="46" spans="1:47" ht="12" customHeight="1" x14ac:dyDescent="0.25"/>
    <row r="47" spans="1:47" ht="12" customHeight="1" x14ac:dyDescent="0.25"/>
    <row r="48" spans="1:47" ht="12" customHeight="1" x14ac:dyDescent="0.25"/>
  </sheetData>
  <mergeCells count="156">
    <mergeCell ref="E4:P4"/>
    <mergeCell ref="D5:P5"/>
    <mergeCell ref="A6:P6"/>
    <mergeCell ref="A7:E7"/>
    <mergeCell ref="G7:H7"/>
    <mergeCell ref="I7:M7"/>
    <mergeCell ref="O7:P7"/>
    <mergeCell ref="A8:E8"/>
    <mergeCell ref="G8:H8"/>
    <mergeCell ref="I8:M8"/>
    <mergeCell ref="O8:P8"/>
    <mergeCell ref="A9:E9"/>
    <mergeCell ref="G9:H9"/>
    <mergeCell ref="I9:M9"/>
    <mergeCell ref="O9:P9"/>
    <mergeCell ref="G10:H10"/>
    <mergeCell ref="I10:M10"/>
    <mergeCell ref="O10:P10"/>
    <mergeCell ref="A12:E12"/>
    <mergeCell ref="G12:H12"/>
    <mergeCell ref="I12:M12"/>
    <mergeCell ref="O12:P12"/>
    <mergeCell ref="A11:E11"/>
    <mergeCell ref="G11:H11"/>
    <mergeCell ref="I11:M11"/>
    <mergeCell ref="A10:E10"/>
    <mergeCell ref="A13:E13"/>
    <mergeCell ref="G13:H13"/>
    <mergeCell ref="I13:M13"/>
    <mergeCell ref="O13:P13"/>
    <mergeCell ref="O11:P11"/>
    <mergeCell ref="A18:E18"/>
    <mergeCell ref="G18:H18"/>
    <mergeCell ref="I18:M18"/>
    <mergeCell ref="O18:P18"/>
    <mergeCell ref="A14:E14"/>
    <mergeCell ref="G14:H14"/>
    <mergeCell ref="I14:M14"/>
    <mergeCell ref="O14:P14"/>
    <mergeCell ref="A15:E15"/>
    <mergeCell ref="A16:E16"/>
    <mergeCell ref="G16:H16"/>
    <mergeCell ref="I16:M16"/>
    <mergeCell ref="O16:P16"/>
    <mergeCell ref="A17:E17"/>
    <mergeCell ref="G17:H17"/>
    <mergeCell ref="G15:H15"/>
    <mergeCell ref="I15:M15"/>
    <mergeCell ref="O15:P15"/>
    <mergeCell ref="A22:E22"/>
    <mergeCell ref="G22:H22"/>
    <mergeCell ref="I22:M22"/>
    <mergeCell ref="O22:P22"/>
    <mergeCell ref="I17:M17"/>
    <mergeCell ref="O17:P17"/>
    <mergeCell ref="A20:E20"/>
    <mergeCell ref="G20:H20"/>
    <mergeCell ref="I20:M20"/>
    <mergeCell ref="O20:P20"/>
    <mergeCell ref="A19:E19"/>
    <mergeCell ref="G19:H19"/>
    <mergeCell ref="I19:M19"/>
    <mergeCell ref="O19:P19"/>
    <mergeCell ref="O24:P24"/>
    <mergeCell ref="G27:H27"/>
    <mergeCell ref="I27:M27"/>
    <mergeCell ref="O27:P27"/>
    <mergeCell ref="A1:P3"/>
    <mergeCell ref="A35:E35"/>
    <mergeCell ref="G35:H35"/>
    <mergeCell ref="I35:M35"/>
    <mergeCell ref="O35:P35"/>
    <mergeCell ref="O34:P34"/>
    <mergeCell ref="G26:H26"/>
    <mergeCell ref="I26:M26"/>
    <mergeCell ref="O26:P26"/>
    <mergeCell ref="A23:E23"/>
    <mergeCell ref="G23:H23"/>
    <mergeCell ref="I23:M23"/>
    <mergeCell ref="O23:P23"/>
    <mergeCell ref="A24:E24"/>
    <mergeCell ref="G24:H24"/>
    <mergeCell ref="I24:M24"/>
    <mergeCell ref="A21:E21"/>
    <mergeCell ref="G21:H21"/>
    <mergeCell ref="I21:M21"/>
    <mergeCell ref="O21:P21"/>
    <mergeCell ref="A38:E38"/>
    <mergeCell ref="G38:H38"/>
    <mergeCell ref="I38:M38"/>
    <mergeCell ref="O38:P38"/>
    <mergeCell ref="A32:E32"/>
    <mergeCell ref="A36:E36"/>
    <mergeCell ref="G36:H36"/>
    <mergeCell ref="I36:M36"/>
    <mergeCell ref="O36:P36"/>
    <mergeCell ref="A33:E33"/>
    <mergeCell ref="I33:M33"/>
    <mergeCell ref="O33:P33"/>
    <mergeCell ref="A34:E34"/>
    <mergeCell ref="G34:H34"/>
    <mergeCell ref="I34:M34"/>
    <mergeCell ref="G32:H32"/>
    <mergeCell ref="I32:M32"/>
    <mergeCell ref="O32:P32"/>
    <mergeCell ref="G33:H33"/>
    <mergeCell ref="A37:E37"/>
    <mergeCell ref="G37:H37"/>
    <mergeCell ref="I37:M37"/>
    <mergeCell ref="O37:P37"/>
    <mergeCell ref="O25:P25"/>
    <mergeCell ref="A31:E31"/>
    <mergeCell ref="G31:H31"/>
    <mergeCell ref="I31:M31"/>
    <mergeCell ref="O31:P31"/>
    <mergeCell ref="O29:P29"/>
    <mergeCell ref="A30:E30"/>
    <mergeCell ref="G30:H30"/>
    <mergeCell ref="I30:M30"/>
    <mergeCell ref="O30:P30"/>
    <mergeCell ref="A25:E25"/>
    <mergeCell ref="G25:H25"/>
    <mergeCell ref="I25:M25"/>
    <mergeCell ref="A28:E28"/>
    <mergeCell ref="G28:H28"/>
    <mergeCell ref="I28:M28"/>
    <mergeCell ref="A27:E27"/>
    <mergeCell ref="A29:E29"/>
    <mergeCell ref="G29:H29"/>
    <mergeCell ref="I29:M29"/>
    <mergeCell ref="O28:P28"/>
    <mergeCell ref="A26:E26"/>
    <mergeCell ref="A44:E44"/>
    <mergeCell ref="G44:H44"/>
    <mergeCell ref="I44:M44"/>
    <mergeCell ref="O44:P44"/>
    <mergeCell ref="O39:P39"/>
    <mergeCell ref="A42:E42"/>
    <mergeCell ref="G42:H42"/>
    <mergeCell ref="I42:M42"/>
    <mergeCell ref="O42:P42"/>
    <mergeCell ref="A43:E43"/>
    <mergeCell ref="A39:E39"/>
    <mergeCell ref="G39:H39"/>
    <mergeCell ref="I39:M39"/>
    <mergeCell ref="O41:P41"/>
    <mergeCell ref="G43:H43"/>
    <mergeCell ref="I43:M43"/>
    <mergeCell ref="O43:P43"/>
    <mergeCell ref="A40:E40"/>
    <mergeCell ref="G40:H40"/>
    <mergeCell ref="I40:M40"/>
    <mergeCell ref="O40:P40"/>
    <mergeCell ref="A41:E41"/>
    <mergeCell ref="G41:H41"/>
    <mergeCell ref="I41:M4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7"/>
  <sheetViews>
    <sheetView workbookViewId="0">
      <selection sqref="A1:P3"/>
    </sheetView>
  </sheetViews>
  <sheetFormatPr defaultRowHeight="12.75" x14ac:dyDescent="0.2"/>
  <cols>
    <col min="1" max="1" width="9" style="183" customWidth="1"/>
    <col min="2" max="2" width="17.28515625" style="183" customWidth="1"/>
    <col min="3" max="3" width="34.42578125" style="183" customWidth="1"/>
    <col min="4" max="4" width="9.7109375" style="183" customWidth="1"/>
    <col min="5" max="5" width="14.5703125" style="183" customWidth="1"/>
    <col min="6" max="7" width="24.5703125" style="183" customWidth="1"/>
    <col min="8" max="8" width="16.42578125" style="183" customWidth="1"/>
    <col min="9" max="9" width="9" style="183" customWidth="1"/>
    <col min="10" max="235" width="9.140625" style="183"/>
    <col min="236" max="236" width="4.5703125" style="183" customWidth="1"/>
    <col min="237" max="237" width="6.5703125" style="183" customWidth="1"/>
    <col min="238" max="238" width="34.42578125" style="183" customWidth="1"/>
    <col min="239" max="239" width="8.140625" style="183" customWidth="1"/>
    <col min="240" max="240" width="12.5703125" style="183" customWidth="1"/>
    <col min="241" max="241" width="24.5703125" style="183" customWidth="1"/>
    <col min="242" max="242" width="16.42578125" style="183" customWidth="1"/>
    <col min="243" max="243" width="9" style="183" customWidth="1"/>
    <col min="244" max="491" width="9.140625" style="183"/>
    <col min="492" max="492" width="4.5703125" style="183" customWidth="1"/>
    <col min="493" max="493" width="6.5703125" style="183" customWidth="1"/>
    <col min="494" max="494" width="34.42578125" style="183" customWidth="1"/>
    <col min="495" max="495" width="8.140625" style="183" customWidth="1"/>
    <col min="496" max="496" width="12.5703125" style="183" customWidth="1"/>
    <col min="497" max="497" width="24.5703125" style="183" customWidth="1"/>
    <col min="498" max="498" width="16.42578125" style="183" customWidth="1"/>
    <col min="499" max="499" width="9" style="183" customWidth="1"/>
    <col min="500" max="747" width="9.140625" style="183"/>
    <col min="748" max="748" width="4.5703125" style="183" customWidth="1"/>
    <col min="749" max="749" width="6.5703125" style="183" customWidth="1"/>
    <col min="750" max="750" width="34.42578125" style="183" customWidth="1"/>
    <col min="751" max="751" width="8.140625" style="183" customWidth="1"/>
    <col min="752" max="752" width="12.5703125" style="183" customWidth="1"/>
    <col min="753" max="753" width="24.5703125" style="183" customWidth="1"/>
    <col min="754" max="754" width="16.42578125" style="183" customWidth="1"/>
    <col min="755" max="755" width="9" style="183" customWidth="1"/>
    <col min="756" max="1003" width="9.140625" style="183"/>
    <col min="1004" max="1004" width="4.5703125" style="183" customWidth="1"/>
    <col min="1005" max="1005" width="6.5703125" style="183" customWidth="1"/>
    <col min="1006" max="1006" width="34.42578125" style="183" customWidth="1"/>
    <col min="1007" max="1007" width="8.140625" style="183" customWidth="1"/>
    <col min="1008" max="1008" width="12.5703125" style="183" customWidth="1"/>
    <col min="1009" max="1009" width="24.5703125" style="183" customWidth="1"/>
    <col min="1010" max="1010" width="16.42578125" style="183" customWidth="1"/>
    <col min="1011" max="1011" width="9" style="183" customWidth="1"/>
    <col min="1012" max="1259" width="9.140625" style="183"/>
    <col min="1260" max="1260" width="4.5703125" style="183" customWidth="1"/>
    <col min="1261" max="1261" width="6.5703125" style="183" customWidth="1"/>
    <col min="1262" max="1262" width="34.42578125" style="183" customWidth="1"/>
    <col min="1263" max="1263" width="8.140625" style="183" customWidth="1"/>
    <col min="1264" max="1264" width="12.5703125" style="183" customWidth="1"/>
    <col min="1265" max="1265" width="24.5703125" style="183" customWidth="1"/>
    <col min="1266" max="1266" width="16.42578125" style="183" customWidth="1"/>
    <col min="1267" max="1267" width="9" style="183" customWidth="1"/>
    <col min="1268" max="1515" width="9.140625" style="183"/>
    <col min="1516" max="1516" width="4.5703125" style="183" customWidth="1"/>
    <col min="1517" max="1517" width="6.5703125" style="183" customWidth="1"/>
    <col min="1518" max="1518" width="34.42578125" style="183" customWidth="1"/>
    <col min="1519" max="1519" width="8.140625" style="183" customWidth="1"/>
    <col min="1520" max="1520" width="12.5703125" style="183" customWidth="1"/>
    <col min="1521" max="1521" width="24.5703125" style="183" customWidth="1"/>
    <col min="1522" max="1522" width="16.42578125" style="183" customWidth="1"/>
    <col min="1523" max="1523" width="9" style="183" customWidth="1"/>
    <col min="1524" max="1771" width="9.140625" style="183"/>
    <col min="1772" max="1772" width="4.5703125" style="183" customWidth="1"/>
    <col min="1773" max="1773" width="6.5703125" style="183" customWidth="1"/>
    <col min="1774" max="1774" width="34.42578125" style="183" customWidth="1"/>
    <col min="1775" max="1775" width="8.140625" style="183" customWidth="1"/>
    <col min="1776" max="1776" width="12.5703125" style="183" customWidth="1"/>
    <col min="1777" max="1777" width="24.5703125" style="183" customWidth="1"/>
    <col min="1778" max="1778" width="16.42578125" style="183" customWidth="1"/>
    <col min="1779" max="1779" width="9" style="183" customWidth="1"/>
    <col min="1780" max="2027" width="9.140625" style="183"/>
    <col min="2028" max="2028" width="4.5703125" style="183" customWidth="1"/>
    <col min="2029" max="2029" width="6.5703125" style="183" customWidth="1"/>
    <col min="2030" max="2030" width="34.42578125" style="183" customWidth="1"/>
    <col min="2031" max="2031" width="8.140625" style="183" customWidth="1"/>
    <col min="2032" max="2032" width="12.5703125" style="183" customWidth="1"/>
    <col min="2033" max="2033" width="24.5703125" style="183" customWidth="1"/>
    <col min="2034" max="2034" width="16.42578125" style="183" customWidth="1"/>
    <col min="2035" max="2035" width="9" style="183" customWidth="1"/>
    <col min="2036" max="2283" width="9.140625" style="183"/>
    <col min="2284" max="2284" width="4.5703125" style="183" customWidth="1"/>
    <col min="2285" max="2285" width="6.5703125" style="183" customWidth="1"/>
    <col min="2286" max="2286" width="34.42578125" style="183" customWidth="1"/>
    <col min="2287" max="2287" width="8.140625" style="183" customWidth="1"/>
    <col min="2288" max="2288" width="12.5703125" style="183" customWidth="1"/>
    <col min="2289" max="2289" width="24.5703125" style="183" customWidth="1"/>
    <col min="2290" max="2290" width="16.42578125" style="183" customWidth="1"/>
    <col min="2291" max="2291" width="9" style="183" customWidth="1"/>
    <col min="2292" max="2539" width="9.140625" style="183"/>
    <col min="2540" max="2540" width="4.5703125" style="183" customWidth="1"/>
    <col min="2541" max="2541" width="6.5703125" style="183" customWidth="1"/>
    <col min="2542" max="2542" width="34.42578125" style="183" customWidth="1"/>
    <col min="2543" max="2543" width="8.140625" style="183" customWidth="1"/>
    <col min="2544" max="2544" width="12.5703125" style="183" customWidth="1"/>
    <col min="2545" max="2545" width="24.5703125" style="183" customWidth="1"/>
    <col min="2546" max="2546" width="16.42578125" style="183" customWidth="1"/>
    <col min="2547" max="2547" width="9" style="183" customWidth="1"/>
    <col min="2548" max="2795" width="9.140625" style="183"/>
    <col min="2796" max="2796" width="4.5703125" style="183" customWidth="1"/>
    <col min="2797" max="2797" width="6.5703125" style="183" customWidth="1"/>
    <col min="2798" max="2798" width="34.42578125" style="183" customWidth="1"/>
    <col min="2799" max="2799" width="8.140625" style="183" customWidth="1"/>
    <col min="2800" max="2800" width="12.5703125" style="183" customWidth="1"/>
    <col min="2801" max="2801" width="24.5703125" style="183" customWidth="1"/>
    <col min="2802" max="2802" width="16.42578125" style="183" customWidth="1"/>
    <col min="2803" max="2803" width="9" style="183" customWidth="1"/>
    <col min="2804" max="3051" width="9.140625" style="183"/>
    <col min="3052" max="3052" width="4.5703125" style="183" customWidth="1"/>
    <col min="3053" max="3053" width="6.5703125" style="183" customWidth="1"/>
    <col min="3054" max="3054" width="34.42578125" style="183" customWidth="1"/>
    <col min="3055" max="3055" width="8.140625" style="183" customWidth="1"/>
    <col min="3056" max="3056" width="12.5703125" style="183" customWidth="1"/>
    <col min="3057" max="3057" width="24.5703125" style="183" customWidth="1"/>
    <col min="3058" max="3058" width="16.42578125" style="183" customWidth="1"/>
    <col min="3059" max="3059" width="9" style="183" customWidth="1"/>
    <col min="3060" max="3307" width="9.140625" style="183"/>
    <col min="3308" max="3308" width="4.5703125" style="183" customWidth="1"/>
    <col min="3309" max="3309" width="6.5703125" style="183" customWidth="1"/>
    <col min="3310" max="3310" width="34.42578125" style="183" customWidth="1"/>
    <col min="3311" max="3311" width="8.140625" style="183" customWidth="1"/>
    <col min="3312" max="3312" width="12.5703125" style="183" customWidth="1"/>
    <col min="3313" max="3313" width="24.5703125" style="183" customWidth="1"/>
    <col min="3314" max="3314" width="16.42578125" style="183" customWidth="1"/>
    <col min="3315" max="3315" width="9" style="183" customWidth="1"/>
    <col min="3316" max="3563" width="9.140625" style="183"/>
    <col min="3564" max="3564" width="4.5703125" style="183" customWidth="1"/>
    <col min="3565" max="3565" width="6.5703125" style="183" customWidth="1"/>
    <col min="3566" max="3566" width="34.42578125" style="183" customWidth="1"/>
    <col min="3567" max="3567" width="8.140625" style="183" customWidth="1"/>
    <col min="3568" max="3568" width="12.5703125" style="183" customWidth="1"/>
    <col min="3569" max="3569" width="24.5703125" style="183" customWidth="1"/>
    <col min="3570" max="3570" width="16.42578125" style="183" customWidth="1"/>
    <col min="3571" max="3571" width="9" style="183" customWidth="1"/>
    <col min="3572" max="3819" width="9.140625" style="183"/>
    <col min="3820" max="3820" width="4.5703125" style="183" customWidth="1"/>
    <col min="3821" max="3821" width="6.5703125" style="183" customWidth="1"/>
    <col min="3822" max="3822" width="34.42578125" style="183" customWidth="1"/>
    <col min="3823" max="3823" width="8.140625" style="183" customWidth="1"/>
    <col min="3824" max="3824" width="12.5703125" style="183" customWidth="1"/>
    <col min="3825" max="3825" width="24.5703125" style="183" customWidth="1"/>
    <col min="3826" max="3826" width="16.42578125" style="183" customWidth="1"/>
    <col min="3827" max="3827" width="9" style="183" customWidth="1"/>
    <col min="3828" max="4075" width="9.140625" style="183"/>
    <col min="4076" max="4076" width="4.5703125" style="183" customWidth="1"/>
    <col min="4077" max="4077" width="6.5703125" style="183" customWidth="1"/>
    <col min="4078" max="4078" width="34.42578125" style="183" customWidth="1"/>
    <col min="4079" max="4079" width="8.140625" style="183" customWidth="1"/>
    <col min="4080" max="4080" width="12.5703125" style="183" customWidth="1"/>
    <col min="4081" max="4081" width="24.5703125" style="183" customWidth="1"/>
    <col min="4082" max="4082" width="16.42578125" style="183" customWidth="1"/>
    <col min="4083" max="4083" width="9" style="183" customWidth="1"/>
    <col min="4084" max="4331" width="9.140625" style="183"/>
    <col min="4332" max="4332" width="4.5703125" style="183" customWidth="1"/>
    <col min="4333" max="4333" width="6.5703125" style="183" customWidth="1"/>
    <col min="4334" max="4334" width="34.42578125" style="183" customWidth="1"/>
    <col min="4335" max="4335" width="8.140625" style="183" customWidth="1"/>
    <col min="4336" max="4336" width="12.5703125" style="183" customWidth="1"/>
    <col min="4337" max="4337" width="24.5703125" style="183" customWidth="1"/>
    <col min="4338" max="4338" width="16.42578125" style="183" customWidth="1"/>
    <col min="4339" max="4339" width="9" style="183" customWidth="1"/>
    <col min="4340" max="4587" width="9.140625" style="183"/>
    <col min="4588" max="4588" width="4.5703125" style="183" customWidth="1"/>
    <col min="4589" max="4589" width="6.5703125" style="183" customWidth="1"/>
    <col min="4590" max="4590" width="34.42578125" style="183" customWidth="1"/>
    <col min="4591" max="4591" width="8.140625" style="183" customWidth="1"/>
    <col min="4592" max="4592" width="12.5703125" style="183" customWidth="1"/>
    <col min="4593" max="4593" width="24.5703125" style="183" customWidth="1"/>
    <col min="4594" max="4594" width="16.42578125" style="183" customWidth="1"/>
    <col min="4595" max="4595" width="9" style="183" customWidth="1"/>
    <col min="4596" max="4843" width="9.140625" style="183"/>
    <col min="4844" max="4844" width="4.5703125" style="183" customWidth="1"/>
    <col min="4845" max="4845" width="6.5703125" style="183" customWidth="1"/>
    <col min="4846" max="4846" width="34.42578125" style="183" customWidth="1"/>
    <col min="4847" max="4847" width="8.140625" style="183" customWidth="1"/>
    <col min="4848" max="4848" width="12.5703125" style="183" customWidth="1"/>
    <col min="4849" max="4849" width="24.5703125" style="183" customWidth="1"/>
    <col min="4850" max="4850" width="16.42578125" style="183" customWidth="1"/>
    <col min="4851" max="4851" width="9" style="183" customWidth="1"/>
    <col min="4852" max="5099" width="9.140625" style="183"/>
    <col min="5100" max="5100" width="4.5703125" style="183" customWidth="1"/>
    <col min="5101" max="5101" width="6.5703125" style="183" customWidth="1"/>
    <col min="5102" max="5102" width="34.42578125" style="183" customWidth="1"/>
    <col min="5103" max="5103" width="8.140625" style="183" customWidth="1"/>
    <col min="5104" max="5104" width="12.5703125" style="183" customWidth="1"/>
    <col min="5105" max="5105" width="24.5703125" style="183" customWidth="1"/>
    <col min="5106" max="5106" width="16.42578125" style="183" customWidth="1"/>
    <col min="5107" max="5107" width="9" style="183" customWidth="1"/>
    <col min="5108" max="5355" width="9.140625" style="183"/>
    <col min="5356" max="5356" width="4.5703125" style="183" customWidth="1"/>
    <col min="5357" max="5357" width="6.5703125" style="183" customWidth="1"/>
    <col min="5358" max="5358" width="34.42578125" style="183" customWidth="1"/>
    <col min="5359" max="5359" width="8.140625" style="183" customWidth="1"/>
    <col min="5360" max="5360" width="12.5703125" style="183" customWidth="1"/>
    <col min="5361" max="5361" width="24.5703125" style="183" customWidth="1"/>
    <col min="5362" max="5362" width="16.42578125" style="183" customWidth="1"/>
    <col min="5363" max="5363" width="9" style="183" customWidth="1"/>
    <col min="5364" max="5611" width="9.140625" style="183"/>
    <col min="5612" max="5612" width="4.5703125" style="183" customWidth="1"/>
    <col min="5613" max="5613" width="6.5703125" style="183" customWidth="1"/>
    <col min="5614" max="5614" width="34.42578125" style="183" customWidth="1"/>
    <col min="5615" max="5615" width="8.140625" style="183" customWidth="1"/>
    <col min="5616" max="5616" width="12.5703125" style="183" customWidth="1"/>
    <col min="5617" max="5617" width="24.5703125" style="183" customWidth="1"/>
    <col min="5618" max="5618" width="16.42578125" style="183" customWidth="1"/>
    <col min="5619" max="5619" width="9" style="183" customWidth="1"/>
    <col min="5620" max="5867" width="9.140625" style="183"/>
    <col min="5868" max="5868" width="4.5703125" style="183" customWidth="1"/>
    <col min="5869" max="5869" width="6.5703125" style="183" customWidth="1"/>
    <col min="5870" max="5870" width="34.42578125" style="183" customWidth="1"/>
    <col min="5871" max="5871" width="8.140625" style="183" customWidth="1"/>
    <col min="5872" max="5872" width="12.5703125" style="183" customWidth="1"/>
    <col min="5873" max="5873" width="24.5703125" style="183" customWidth="1"/>
    <col min="5874" max="5874" width="16.42578125" style="183" customWidth="1"/>
    <col min="5875" max="5875" width="9" style="183" customWidth="1"/>
    <col min="5876" max="6123" width="9.140625" style="183"/>
    <col min="6124" max="6124" width="4.5703125" style="183" customWidth="1"/>
    <col min="6125" max="6125" width="6.5703125" style="183" customWidth="1"/>
    <col min="6126" max="6126" width="34.42578125" style="183" customWidth="1"/>
    <col min="6127" max="6127" width="8.140625" style="183" customWidth="1"/>
    <col min="6128" max="6128" width="12.5703125" style="183" customWidth="1"/>
    <col min="6129" max="6129" width="24.5703125" style="183" customWidth="1"/>
    <col min="6130" max="6130" width="16.42578125" style="183" customWidth="1"/>
    <col min="6131" max="6131" width="9" style="183" customWidth="1"/>
    <col min="6132" max="6379" width="9.140625" style="183"/>
    <col min="6380" max="6380" width="4.5703125" style="183" customWidth="1"/>
    <col min="6381" max="6381" width="6.5703125" style="183" customWidth="1"/>
    <col min="6382" max="6382" width="34.42578125" style="183" customWidth="1"/>
    <col min="6383" max="6383" width="8.140625" style="183" customWidth="1"/>
    <col min="6384" max="6384" width="12.5703125" style="183" customWidth="1"/>
    <col min="6385" max="6385" width="24.5703125" style="183" customWidth="1"/>
    <col min="6386" max="6386" width="16.42578125" style="183" customWidth="1"/>
    <col min="6387" max="6387" width="9" style="183" customWidth="1"/>
    <col min="6388" max="6635" width="9.140625" style="183"/>
    <col min="6636" max="6636" width="4.5703125" style="183" customWidth="1"/>
    <col min="6637" max="6637" width="6.5703125" style="183" customWidth="1"/>
    <col min="6638" max="6638" width="34.42578125" style="183" customWidth="1"/>
    <col min="6639" max="6639" width="8.140625" style="183" customWidth="1"/>
    <col min="6640" max="6640" width="12.5703125" style="183" customWidth="1"/>
    <col min="6641" max="6641" width="24.5703125" style="183" customWidth="1"/>
    <col min="6642" max="6642" width="16.42578125" style="183" customWidth="1"/>
    <col min="6643" max="6643" width="9" style="183" customWidth="1"/>
    <col min="6644" max="6891" width="9.140625" style="183"/>
    <col min="6892" max="6892" width="4.5703125" style="183" customWidth="1"/>
    <col min="6893" max="6893" width="6.5703125" style="183" customWidth="1"/>
    <col min="6894" max="6894" width="34.42578125" style="183" customWidth="1"/>
    <col min="6895" max="6895" width="8.140625" style="183" customWidth="1"/>
    <col min="6896" max="6896" width="12.5703125" style="183" customWidth="1"/>
    <col min="6897" max="6897" width="24.5703125" style="183" customWidth="1"/>
    <col min="6898" max="6898" width="16.42578125" style="183" customWidth="1"/>
    <col min="6899" max="6899" width="9" style="183" customWidth="1"/>
    <col min="6900" max="7147" width="9.140625" style="183"/>
    <col min="7148" max="7148" width="4.5703125" style="183" customWidth="1"/>
    <col min="7149" max="7149" width="6.5703125" style="183" customWidth="1"/>
    <col min="7150" max="7150" width="34.42578125" style="183" customWidth="1"/>
    <col min="7151" max="7151" width="8.140625" style="183" customWidth="1"/>
    <col min="7152" max="7152" width="12.5703125" style="183" customWidth="1"/>
    <col min="7153" max="7153" width="24.5703125" style="183" customWidth="1"/>
    <col min="7154" max="7154" width="16.42578125" style="183" customWidth="1"/>
    <col min="7155" max="7155" width="9" style="183" customWidth="1"/>
    <col min="7156" max="7403" width="9.140625" style="183"/>
    <col min="7404" max="7404" width="4.5703125" style="183" customWidth="1"/>
    <col min="7405" max="7405" width="6.5703125" style="183" customWidth="1"/>
    <col min="7406" max="7406" width="34.42578125" style="183" customWidth="1"/>
    <col min="7407" max="7407" width="8.140625" style="183" customWidth="1"/>
    <col min="7408" max="7408" width="12.5703125" style="183" customWidth="1"/>
    <col min="7409" max="7409" width="24.5703125" style="183" customWidth="1"/>
    <col min="7410" max="7410" width="16.42578125" style="183" customWidth="1"/>
    <col min="7411" max="7411" width="9" style="183" customWidth="1"/>
    <col min="7412" max="7659" width="9.140625" style="183"/>
    <col min="7660" max="7660" width="4.5703125" style="183" customWidth="1"/>
    <col min="7661" max="7661" width="6.5703125" style="183" customWidth="1"/>
    <col min="7662" max="7662" width="34.42578125" style="183" customWidth="1"/>
    <col min="7663" max="7663" width="8.140625" style="183" customWidth="1"/>
    <col min="7664" max="7664" width="12.5703125" style="183" customWidth="1"/>
    <col min="7665" max="7665" width="24.5703125" style="183" customWidth="1"/>
    <col min="7666" max="7666" width="16.42578125" style="183" customWidth="1"/>
    <col min="7667" max="7667" width="9" style="183" customWidth="1"/>
    <col min="7668" max="7915" width="9.140625" style="183"/>
    <col min="7916" max="7916" width="4.5703125" style="183" customWidth="1"/>
    <col min="7917" max="7917" width="6.5703125" style="183" customWidth="1"/>
    <col min="7918" max="7918" width="34.42578125" style="183" customWidth="1"/>
    <col min="7919" max="7919" width="8.140625" style="183" customWidth="1"/>
    <col min="7920" max="7920" width="12.5703125" style="183" customWidth="1"/>
    <col min="7921" max="7921" width="24.5703125" style="183" customWidth="1"/>
    <col min="7922" max="7922" width="16.42578125" style="183" customWidth="1"/>
    <col min="7923" max="7923" width="9" style="183" customWidth="1"/>
    <col min="7924" max="8171" width="9.140625" style="183"/>
    <col min="8172" max="8172" width="4.5703125" style="183" customWidth="1"/>
    <col min="8173" max="8173" width="6.5703125" style="183" customWidth="1"/>
    <col min="8174" max="8174" width="34.42578125" style="183" customWidth="1"/>
    <col min="8175" max="8175" width="8.140625" style="183" customWidth="1"/>
    <col min="8176" max="8176" width="12.5703125" style="183" customWidth="1"/>
    <col min="8177" max="8177" width="24.5703125" style="183" customWidth="1"/>
    <col min="8178" max="8178" width="16.42578125" style="183" customWidth="1"/>
    <col min="8179" max="8179" width="9" style="183" customWidth="1"/>
    <col min="8180" max="8427" width="9.140625" style="183"/>
    <col min="8428" max="8428" width="4.5703125" style="183" customWidth="1"/>
    <col min="8429" max="8429" width="6.5703125" style="183" customWidth="1"/>
    <col min="8430" max="8430" width="34.42578125" style="183" customWidth="1"/>
    <col min="8431" max="8431" width="8.140625" style="183" customWidth="1"/>
    <col min="8432" max="8432" width="12.5703125" style="183" customWidth="1"/>
    <col min="8433" max="8433" width="24.5703125" style="183" customWidth="1"/>
    <col min="8434" max="8434" width="16.42578125" style="183" customWidth="1"/>
    <col min="8435" max="8435" width="9" style="183" customWidth="1"/>
    <col min="8436" max="8683" width="9.140625" style="183"/>
    <col min="8684" max="8684" width="4.5703125" style="183" customWidth="1"/>
    <col min="8685" max="8685" width="6.5703125" style="183" customWidth="1"/>
    <col min="8686" max="8686" width="34.42578125" style="183" customWidth="1"/>
    <col min="8687" max="8687" width="8.140625" style="183" customWidth="1"/>
    <col min="8688" max="8688" width="12.5703125" style="183" customWidth="1"/>
    <col min="8689" max="8689" width="24.5703125" style="183" customWidth="1"/>
    <col min="8690" max="8690" width="16.42578125" style="183" customWidth="1"/>
    <col min="8691" max="8691" width="9" style="183" customWidth="1"/>
    <col min="8692" max="8939" width="9.140625" style="183"/>
    <col min="8940" max="8940" width="4.5703125" style="183" customWidth="1"/>
    <col min="8941" max="8941" width="6.5703125" style="183" customWidth="1"/>
    <col min="8942" max="8942" width="34.42578125" style="183" customWidth="1"/>
    <col min="8943" max="8943" width="8.140625" style="183" customWidth="1"/>
    <col min="8944" max="8944" width="12.5703125" style="183" customWidth="1"/>
    <col min="8945" max="8945" width="24.5703125" style="183" customWidth="1"/>
    <col min="8946" max="8946" width="16.42578125" style="183" customWidth="1"/>
    <col min="8947" max="8947" width="9" style="183" customWidth="1"/>
    <col min="8948" max="9195" width="9.140625" style="183"/>
    <col min="9196" max="9196" width="4.5703125" style="183" customWidth="1"/>
    <col min="9197" max="9197" width="6.5703125" style="183" customWidth="1"/>
    <col min="9198" max="9198" width="34.42578125" style="183" customWidth="1"/>
    <col min="9199" max="9199" width="8.140625" style="183" customWidth="1"/>
    <col min="9200" max="9200" width="12.5703125" style="183" customWidth="1"/>
    <col min="9201" max="9201" width="24.5703125" style="183" customWidth="1"/>
    <col min="9202" max="9202" width="16.42578125" style="183" customWidth="1"/>
    <col min="9203" max="9203" width="9" style="183" customWidth="1"/>
    <col min="9204" max="9451" width="9.140625" style="183"/>
    <col min="9452" max="9452" width="4.5703125" style="183" customWidth="1"/>
    <col min="9453" max="9453" width="6.5703125" style="183" customWidth="1"/>
    <col min="9454" max="9454" width="34.42578125" style="183" customWidth="1"/>
    <col min="9455" max="9455" width="8.140625" style="183" customWidth="1"/>
    <col min="9456" max="9456" width="12.5703125" style="183" customWidth="1"/>
    <col min="9457" max="9457" width="24.5703125" style="183" customWidth="1"/>
    <col min="9458" max="9458" width="16.42578125" style="183" customWidth="1"/>
    <col min="9459" max="9459" width="9" style="183" customWidth="1"/>
    <col min="9460" max="9707" width="9.140625" style="183"/>
    <col min="9708" max="9708" width="4.5703125" style="183" customWidth="1"/>
    <col min="9709" max="9709" width="6.5703125" style="183" customWidth="1"/>
    <col min="9710" max="9710" width="34.42578125" style="183" customWidth="1"/>
    <col min="9711" max="9711" width="8.140625" style="183" customWidth="1"/>
    <col min="9712" max="9712" width="12.5703125" style="183" customWidth="1"/>
    <col min="9713" max="9713" width="24.5703125" style="183" customWidth="1"/>
    <col min="9714" max="9714" width="16.42578125" style="183" customWidth="1"/>
    <col min="9715" max="9715" width="9" style="183" customWidth="1"/>
    <col min="9716" max="9963" width="9.140625" style="183"/>
    <col min="9964" max="9964" width="4.5703125" style="183" customWidth="1"/>
    <col min="9965" max="9965" width="6.5703125" style="183" customWidth="1"/>
    <col min="9966" max="9966" width="34.42578125" style="183" customWidth="1"/>
    <col min="9967" max="9967" width="8.140625" style="183" customWidth="1"/>
    <col min="9968" max="9968" width="12.5703125" style="183" customWidth="1"/>
    <col min="9969" max="9969" width="24.5703125" style="183" customWidth="1"/>
    <col min="9970" max="9970" width="16.42578125" style="183" customWidth="1"/>
    <col min="9971" max="9971" width="9" style="183" customWidth="1"/>
    <col min="9972" max="10219" width="9.140625" style="183"/>
    <col min="10220" max="10220" width="4.5703125" style="183" customWidth="1"/>
    <col min="10221" max="10221" width="6.5703125" style="183" customWidth="1"/>
    <col min="10222" max="10222" width="34.42578125" style="183" customWidth="1"/>
    <col min="10223" max="10223" width="8.140625" style="183" customWidth="1"/>
    <col min="10224" max="10224" width="12.5703125" style="183" customWidth="1"/>
    <col min="10225" max="10225" width="24.5703125" style="183" customWidth="1"/>
    <col min="10226" max="10226" width="16.42578125" style="183" customWidth="1"/>
    <col min="10227" max="10227" width="9" style="183" customWidth="1"/>
    <col min="10228" max="10475" width="9.140625" style="183"/>
    <col min="10476" max="10476" width="4.5703125" style="183" customWidth="1"/>
    <col min="10477" max="10477" width="6.5703125" style="183" customWidth="1"/>
    <col min="10478" max="10478" width="34.42578125" style="183" customWidth="1"/>
    <col min="10479" max="10479" width="8.140625" style="183" customWidth="1"/>
    <col min="10480" max="10480" width="12.5703125" style="183" customWidth="1"/>
    <col min="10481" max="10481" width="24.5703125" style="183" customWidth="1"/>
    <col min="10482" max="10482" width="16.42578125" style="183" customWidth="1"/>
    <col min="10483" max="10483" width="9" style="183" customWidth="1"/>
    <col min="10484" max="10731" width="9.140625" style="183"/>
    <col min="10732" max="10732" width="4.5703125" style="183" customWidth="1"/>
    <col min="10733" max="10733" width="6.5703125" style="183" customWidth="1"/>
    <col min="10734" max="10734" width="34.42578125" style="183" customWidth="1"/>
    <col min="10735" max="10735" width="8.140625" style="183" customWidth="1"/>
    <col min="10736" max="10736" width="12.5703125" style="183" customWidth="1"/>
    <col min="10737" max="10737" width="24.5703125" style="183" customWidth="1"/>
    <col min="10738" max="10738" width="16.42578125" style="183" customWidth="1"/>
    <col min="10739" max="10739" width="9" style="183" customWidth="1"/>
    <col min="10740" max="10987" width="9.140625" style="183"/>
    <col min="10988" max="10988" width="4.5703125" style="183" customWidth="1"/>
    <col min="10989" max="10989" width="6.5703125" style="183" customWidth="1"/>
    <col min="10990" max="10990" width="34.42578125" style="183" customWidth="1"/>
    <col min="10991" max="10991" width="8.140625" style="183" customWidth="1"/>
    <col min="10992" max="10992" width="12.5703125" style="183" customWidth="1"/>
    <col min="10993" max="10993" width="24.5703125" style="183" customWidth="1"/>
    <col min="10994" max="10994" width="16.42578125" style="183" customWidth="1"/>
    <col min="10995" max="10995" width="9" style="183" customWidth="1"/>
    <col min="10996" max="11243" width="9.140625" style="183"/>
    <col min="11244" max="11244" width="4.5703125" style="183" customWidth="1"/>
    <col min="11245" max="11245" width="6.5703125" style="183" customWidth="1"/>
    <col min="11246" max="11246" width="34.42578125" style="183" customWidth="1"/>
    <col min="11247" max="11247" width="8.140625" style="183" customWidth="1"/>
    <col min="11248" max="11248" width="12.5703125" style="183" customWidth="1"/>
    <col min="11249" max="11249" width="24.5703125" style="183" customWidth="1"/>
    <col min="11250" max="11250" width="16.42578125" style="183" customWidth="1"/>
    <col min="11251" max="11251" width="9" style="183" customWidth="1"/>
    <col min="11252" max="11499" width="9.140625" style="183"/>
    <col min="11500" max="11500" width="4.5703125" style="183" customWidth="1"/>
    <col min="11501" max="11501" width="6.5703125" style="183" customWidth="1"/>
    <col min="11502" max="11502" width="34.42578125" style="183" customWidth="1"/>
    <col min="11503" max="11503" width="8.140625" style="183" customWidth="1"/>
    <col min="11504" max="11504" width="12.5703125" style="183" customWidth="1"/>
    <col min="11505" max="11505" width="24.5703125" style="183" customWidth="1"/>
    <col min="11506" max="11506" width="16.42578125" style="183" customWidth="1"/>
    <col min="11507" max="11507" width="9" style="183" customWidth="1"/>
    <col min="11508" max="11755" width="9.140625" style="183"/>
    <col min="11756" max="11756" width="4.5703125" style="183" customWidth="1"/>
    <col min="11757" max="11757" width="6.5703125" style="183" customWidth="1"/>
    <col min="11758" max="11758" width="34.42578125" style="183" customWidth="1"/>
    <col min="11759" max="11759" width="8.140625" style="183" customWidth="1"/>
    <col min="11760" max="11760" width="12.5703125" style="183" customWidth="1"/>
    <col min="11761" max="11761" width="24.5703125" style="183" customWidth="1"/>
    <col min="11762" max="11762" width="16.42578125" style="183" customWidth="1"/>
    <col min="11763" max="11763" width="9" style="183" customWidth="1"/>
    <col min="11764" max="12011" width="9.140625" style="183"/>
    <col min="12012" max="12012" width="4.5703125" style="183" customWidth="1"/>
    <col min="12013" max="12013" width="6.5703125" style="183" customWidth="1"/>
    <col min="12014" max="12014" width="34.42578125" style="183" customWidth="1"/>
    <col min="12015" max="12015" width="8.140625" style="183" customWidth="1"/>
    <col min="12016" max="12016" width="12.5703125" style="183" customWidth="1"/>
    <col min="12017" max="12017" width="24.5703125" style="183" customWidth="1"/>
    <col min="12018" max="12018" width="16.42578125" style="183" customWidth="1"/>
    <col min="12019" max="12019" width="9" style="183" customWidth="1"/>
    <col min="12020" max="12267" width="9.140625" style="183"/>
    <col min="12268" max="12268" width="4.5703125" style="183" customWidth="1"/>
    <col min="12269" max="12269" width="6.5703125" style="183" customWidth="1"/>
    <col min="12270" max="12270" width="34.42578125" style="183" customWidth="1"/>
    <col min="12271" max="12271" width="8.140625" style="183" customWidth="1"/>
    <col min="12272" max="12272" width="12.5703125" style="183" customWidth="1"/>
    <col min="12273" max="12273" width="24.5703125" style="183" customWidth="1"/>
    <col min="12274" max="12274" width="16.42578125" style="183" customWidth="1"/>
    <col min="12275" max="12275" width="9" style="183" customWidth="1"/>
    <col min="12276" max="12523" width="9.140625" style="183"/>
    <col min="12524" max="12524" width="4.5703125" style="183" customWidth="1"/>
    <col min="12525" max="12525" width="6.5703125" style="183" customWidth="1"/>
    <col min="12526" max="12526" width="34.42578125" style="183" customWidth="1"/>
    <col min="12527" max="12527" width="8.140625" style="183" customWidth="1"/>
    <col min="12528" max="12528" width="12.5703125" style="183" customWidth="1"/>
    <col min="12529" max="12529" width="24.5703125" style="183" customWidth="1"/>
    <col min="12530" max="12530" width="16.42578125" style="183" customWidth="1"/>
    <col min="12531" max="12531" width="9" style="183" customWidth="1"/>
    <col min="12532" max="12779" width="9.140625" style="183"/>
    <col min="12780" max="12780" width="4.5703125" style="183" customWidth="1"/>
    <col min="12781" max="12781" width="6.5703125" style="183" customWidth="1"/>
    <col min="12782" max="12782" width="34.42578125" style="183" customWidth="1"/>
    <col min="12783" max="12783" width="8.140625" style="183" customWidth="1"/>
    <col min="12784" max="12784" width="12.5703125" style="183" customWidth="1"/>
    <col min="12785" max="12785" width="24.5703125" style="183" customWidth="1"/>
    <col min="12786" max="12786" width="16.42578125" style="183" customWidth="1"/>
    <col min="12787" max="12787" width="9" style="183" customWidth="1"/>
    <col min="12788" max="13035" width="9.140625" style="183"/>
    <col min="13036" max="13036" width="4.5703125" style="183" customWidth="1"/>
    <col min="13037" max="13037" width="6.5703125" style="183" customWidth="1"/>
    <col min="13038" max="13038" width="34.42578125" style="183" customWidth="1"/>
    <col min="13039" max="13039" width="8.140625" style="183" customWidth="1"/>
    <col min="13040" max="13040" width="12.5703125" style="183" customWidth="1"/>
    <col min="13041" max="13041" width="24.5703125" style="183" customWidth="1"/>
    <col min="13042" max="13042" width="16.42578125" style="183" customWidth="1"/>
    <col min="13043" max="13043" width="9" style="183" customWidth="1"/>
    <col min="13044" max="13291" width="9.140625" style="183"/>
    <col min="13292" max="13292" width="4.5703125" style="183" customWidth="1"/>
    <col min="13293" max="13293" width="6.5703125" style="183" customWidth="1"/>
    <col min="13294" max="13294" width="34.42578125" style="183" customWidth="1"/>
    <col min="13295" max="13295" width="8.140625" style="183" customWidth="1"/>
    <col min="13296" max="13296" width="12.5703125" style="183" customWidth="1"/>
    <col min="13297" max="13297" width="24.5703125" style="183" customWidth="1"/>
    <col min="13298" max="13298" width="16.42578125" style="183" customWidth="1"/>
    <col min="13299" max="13299" width="9" style="183" customWidth="1"/>
    <col min="13300" max="13547" width="9.140625" style="183"/>
    <col min="13548" max="13548" width="4.5703125" style="183" customWidth="1"/>
    <col min="13549" max="13549" width="6.5703125" style="183" customWidth="1"/>
    <col min="13550" max="13550" width="34.42578125" style="183" customWidth="1"/>
    <col min="13551" max="13551" width="8.140625" style="183" customWidth="1"/>
    <col min="13552" max="13552" width="12.5703125" style="183" customWidth="1"/>
    <col min="13553" max="13553" width="24.5703125" style="183" customWidth="1"/>
    <col min="13554" max="13554" width="16.42578125" style="183" customWidth="1"/>
    <col min="13555" max="13555" width="9" style="183" customWidth="1"/>
    <col min="13556" max="13803" width="9.140625" style="183"/>
    <col min="13804" max="13804" width="4.5703125" style="183" customWidth="1"/>
    <col min="13805" max="13805" width="6.5703125" style="183" customWidth="1"/>
    <col min="13806" max="13806" width="34.42578125" style="183" customWidth="1"/>
    <col min="13807" max="13807" width="8.140625" style="183" customWidth="1"/>
    <col min="13808" max="13808" width="12.5703125" style="183" customWidth="1"/>
    <col min="13809" max="13809" width="24.5703125" style="183" customWidth="1"/>
    <col min="13810" max="13810" width="16.42578125" style="183" customWidth="1"/>
    <col min="13811" max="13811" width="9" style="183" customWidth="1"/>
    <col min="13812" max="14059" width="9.140625" style="183"/>
    <col min="14060" max="14060" width="4.5703125" style="183" customWidth="1"/>
    <col min="14061" max="14061" width="6.5703125" style="183" customWidth="1"/>
    <col min="14062" max="14062" width="34.42578125" style="183" customWidth="1"/>
    <col min="14063" max="14063" width="8.140625" style="183" customWidth="1"/>
    <col min="14064" max="14064" width="12.5703125" style="183" customWidth="1"/>
    <col min="14065" max="14065" width="24.5703125" style="183" customWidth="1"/>
    <col min="14066" max="14066" width="16.42578125" style="183" customWidth="1"/>
    <col min="14067" max="14067" width="9" style="183" customWidth="1"/>
    <col min="14068" max="14315" width="9.140625" style="183"/>
    <col min="14316" max="14316" width="4.5703125" style="183" customWidth="1"/>
    <col min="14317" max="14317" width="6.5703125" style="183" customWidth="1"/>
    <col min="14318" max="14318" width="34.42578125" style="183" customWidth="1"/>
    <col min="14319" max="14319" width="8.140625" style="183" customWidth="1"/>
    <col min="14320" max="14320" width="12.5703125" style="183" customWidth="1"/>
    <col min="14321" max="14321" width="24.5703125" style="183" customWidth="1"/>
    <col min="14322" max="14322" width="16.42578125" style="183" customWidth="1"/>
    <col min="14323" max="14323" width="9" style="183" customWidth="1"/>
    <col min="14324" max="14571" width="9.140625" style="183"/>
    <col min="14572" max="14572" width="4.5703125" style="183" customWidth="1"/>
    <col min="14573" max="14573" width="6.5703125" style="183" customWidth="1"/>
    <col min="14574" max="14574" width="34.42578125" style="183" customWidth="1"/>
    <col min="14575" max="14575" width="8.140625" style="183" customWidth="1"/>
    <col min="14576" max="14576" width="12.5703125" style="183" customWidth="1"/>
    <col min="14577" max="14577" width="24.5703125" style="183" customWidth="1"/>
    <col min="14578" max="14578" width="16.42578125" style="183" customWidth="1"/>
    <col min="14579" max="14579" width="9" style="183" customWidth="1"/>
    <col min="14580" max="14827" width="9.140625" style="183"/>
    <col min="14828" max="14828" width="4.5703125" style="183" customWidth="1"/>
    <col min="14829" max="14829" width="6.5703125" style="183" customWidth="1"/>
    <col min="14830" max="14830" width="34.42578125" style="183" customWidth="1"/>
    <col min="14831" max="14831" width="8.140625" style="183" customWidth="1"/>
    <col min="14832" max="14832" width="12.5703125" style="183" customWidth="1"/>
    <col min="14833" max="14833" width="24.5703125" style="183" customWidth="1"/>
    <col min="14834" max="14834" width="16.42578125" style="183" customWidth="1"/>
    <col min="14835" max="14835" width="9" style="183" customWidth="1"/>
    <col min="14836" max="15083" width="9.140625" style="183"/>
    <col min="15084" max="15084" width="4.5703125" style="183" customWidth="1"/>
    <col min="15085" max="15085" width="6.5703125" style="183" customWidth="1"/>
    <col min="15086" max="15086" width="34.42578125" style="183" customWidth="1"/>
    <col min="15087" max="15087" width="8.140625" style="183" customWidth="1"/>
    <col min="15088" max="15088" width="12.5703125" style="183" customWidth="1"/>
    <col min="15089" max="15089" width="24.5703125" style="183" customWidth="1"/>
    <col min="15090" max="15090" width="16.42578125" style="183" customWidth="1"/>
    <col min="15091" max="15091" width="9" style="183" customWidth="1"/>
    <col min="15092" max="15339" width="9.140625" style="183"/>
    <col min="15340" max="15340" width="4.5703125" style="183" customWidth="1"/>
    <col min="15341" max="15341" width="6.5703125" style="183" customWidth="1"/>
    <col min="15342" max="15342" width="34.42578125" style="183" customWidth="1"/>
    <col min="15343" max="15343" width="8.140625" style="183" customWidth="1"/>
    <col min="15344" max="15344" width="12.5703125" style="183" customWidth="1"/>
    <col min="15345" max="15345" width="24.5703125" style="183" customWidth="1"/>
    <col min="15346" max="15346" width="16.42578125" style="183" customWidth="1"/>
    <col min="15347" max="15347" width="9" style="183" customWidth="1"/>
    <col min="15348" max="15595" width="9.140625" style="183"/>
    <col min="15596" max="15596" width="4.5703125" style="183" customWidth="1"/>
    <col min="15597" max="15597" width="6.5703125" style="183" customWidth="1"/>
    <col min="15598" max="15598" width="34.42578125" style="183" customWidth="1"/>
    <col min="15599" max="15599" width="8.140625" style="183" customWidth="1"/>
    <col min="15600" max="15600" width="12.5703125" style="183" customWidth="1"/>
    <col min="15601" max="15601" width="24.5703125" style="183" customWidth="1"/>
    <col min="15602" max="15602" width="16.42578125" style="183" customWidth="1"/>
    <col min="15603" max="15603" width="9" style="183" customWidth="1"/>
    <col min="15604" max="15851" width="9.140625" style="183"/>
    <col min="15852" max="15852" width="4.5703125" style="183" customWidth="1"/>
    <col min="15853" max="15853" width="6.5703125" style="183" customWidth="1"/>
    <col min="15854" max="15854" width="34.42578125" style="183" customWidth="1"/>
    <col min="15855" max="15855" width="8.140625" style="183" customWidth="1"/>
    <col min="15856" max="15856" width="12.5703125" style="183" customWidth="1"/>
    <col min="15857" max="15857" width="24.5703125" style="183" customWidth="1"/>
    <col min="15858" max="15858" width="16.42578125" style="183" customWidth="1"/>
    <col min="15859" max="15859" width="9" style="183" customWidth="1"/>
    <col min="15860" max="16107" width="9.140625" style="183"/>
    <col min="16108" max="16108" width="4.5703125" style="183" customWidth="1"/>
    <col min="16109" max="16109" width="6.5703125" style="183" customWidth="1"/>
    <col min="16110" max="16110" width="34.42578125" style="183" customWidth="1"/>
    <col min="16111" max="16111" width="8.140625" style="183" customWidth="1"/>
    <col min="16112" max="16112" width="12.5703125" style="183" customWidth="1"/>
    <col min="16113" max="16113" width="24.5703125" style="183" customWidth="1"/>
    <col min="16114" max="16114" width="16.42578125" style="183" customWidth="1"/>
    <col min="16115" max="16115" width="9" style="183" customWidth="1"/>
    <col min="16116" max="16362" width="9.140625" style="183"/>
    <col min="16363" max="16384" width="8.85546875" style="183" customWidth="1"/>
  </cols>
  <sheetData>
    <row r="8" spans="1:9" s="187" customFormat="1" ht="36" customHeight="1" x14ac:dyDescent="0.2">
      <c r="A8" s="189" t="s">
        <v>233</v>
      </c>
      <c r="B8" s="189" t="s">
        <v>232</v>
      </c>
      <c r="C8" s="189" t="s">
        <v>231</v>
      </c>
      <c r="D8" s="188" t="s">
        <v>230</v>
      </c>
      <c r="E8" s="189" t="s">
        <v>229</v>
      </c>
      <c r="F8" s="188" t="s">
        <v>228</v>
      </c>
      <c r="G8" s="188" t="s">
        <v>227</v>
      </c>
      <c r="H8" s="188" t="s">
        <v>226</v>
      </c>
      <c r="I8" s="188" t="s">
        <v>225</v>
      </c>
    </row>
    <row r="9" spans="1:9" ht="42" customHeight="1" x14ac:dyDescent="0.2">
      <c r="A9" s="186"/>
      <c r="B9" s="186"/>
      <c r="C9" s="186"/>
      <c r="D9" s="186"/>
      <c r="E9" s="186"/>
      <c r="F9" s="186"/>
      <c r="G9" s="186"/>
      <c r="H9" s="186"/>
      <c r="I9" s="186"/>
    </row>
    <row r="10" spans="1:9" ht="59.25" customHeight="1" x14ac:dyDescent="0.2">
      <c r="A10" s="186"/>
      <c r="B10" s="186"/>
      <c r="C10" s="186"/>
      <c r="D10" s="186"/>
      <c r="E10" s="186"/>
      <c r="F10" s="186"/>
      <c r="G10" s="186"/>
      <c r="H10" s="186"/>
      <c r="I10" s="186"/>
    </row>
    <row r="11" spans="1:9" ht="48" customHeight="1" x14ac:dyDescent="0.2">
      <c r="A11" s="186"/>
      <c r="B11" s="186"/>
      <c r="C11" s="186"/>
      <c r="D11" s="186"/>
      <c r="E11" s="186"/>
      <c r="F11" s="186"/>
      <c r="G11" s="186"/>
      <c r="H11" s="186"/>
      <c r="I11" s="186"/>
    </row>
    <row r="12" spans="1:9" ht="46.5" customHeight="1" x14ac:dyDescent="0.2">
      <c r="A12" s="186"/>
      <c r="B12" s="186"/>
      <c r="C12" s="186"/>
      <c r="D12" s="186"/>
      <c r="E12" s="186"/>
      <c r="F12" s="186"/>
      <c r="G12" s="186"/>
      <c r="H12" s="186"/>
      <c r="I12" s="186"/>
    </row>
    <row r="13" spans="1:9" ht="97.5" customHeight="1" x14ac:dyDescent="0.2">
      <c r="A13" s="186"/>
      <c r="B13" s="186"/>
      <c r="C13" s="186"/>
      <c r="D13" s="186"/>
      <c r="E13" s="186"/>
      <c r="F13" s="186"/>
      <c r="G13" s="186"/>
      <c r="H13" s="186"/>
      <c r="I13" s="186"/>
    </row>
    <row r="14" spans="1:9" ht="35.25" customHeight="1" x14ac:dyDescent="0.2">
      <c r="A14" s="186"/>
      <c r="B14" s="186"/>
      <c r="C14" s="186"/>
      <c r="D14" s="186"/>
      <c r="E14" s="186"/>
      <c r="F14" s="186"/>
      <c r="G14" s="186"/>
      <c r="H14" s="186"/>
      <c r="I14" s="186"/>
    </row>
    <row r="15" spans="1:9" ht="54.75" customHeight="1" x14ac:dyDescent="0.2">
      <c r="A15" s="186"/>
      <c r="B15" s="186"/>
      <c r="C15" s="186"/>
      <c r="D15" s="186"/>
      <c r="E15" s="186"/>
      <c r="F15" s="186"/>
      <c r="G15" s="186"/>
      <c r="H15" s="186"/>
      <c r="I15" s="186"/>
    </row>
    <row r="16" spans="1:9" ht="14.25" x14ac:dyDescent="0.2">
      <c r="I16" s="185"/>
    </row>
    <row r="17" spans="9:9" x14ac:dyDescent="0.2">
      <c r="I17" s="184"/>
    </row>
  </sheetData>
  <printOptions horizontalCentered="1"/>
  <pageMargins left="0.51181102362204722" right="0.51181102362204722" top="2.0078740157480315" bottom="0.51181102362204722" header="0.51181102362204722" footer="0.19685039370078741"/>
  <pageSetup orientation="landscape" r:id="rId1"/>
  <headerFooter alignWithMargins="0">
    <oddFooter xml:space="preserve">&amp;LCodice Modulo: FPW.MEM016B                            
Edizione : 4.1                                    Data emissione :  24/02/2015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2"/>
  <sheetViews>
    <sheetView zoomScale="50" zoomScaleNormal="50" workbookViewId="0">
      <selection sqref="A1:P3"/>
    </sheetView>
  </sheetViews>
  <sheetFormatPr defaultRowHeight="12.75" x14ac:dyDescent="0.2"/>
  <cols>
    <col min="1" max="1" width="10.5703125" style="190" customWidth="1"/>
    <col min="2" max="2" width="17.5703125" style="190" customWidth="1"/>
    <col min="3" max="3" width="21.28515625" style="190" customWidth="1"/>
    <col min="4" max="8" width="10.5703125" style="190" customWidth="1"/>
    <col min="9" max="11" width="16.42578125" style="190" customWidth="1"/>
    <col min="12" max="14" width="10.5703125" style="190" customWidth="1"/>
    <col min="15" max="15" width="10.85546875" style="190" customWidth="1"/>
    <col min="16" max="16" width="26.85546875" style="190" customWidth="1"/>
    <col min="17" max="17" width="28" style="190" customWidth="1"/>
    <col min="18" max="18" width="14" style="190" customWidth="1"/>
    <col min="19" max="19" width="3" style="190" customWidth="1"/>
    <col min="20" max="26" width="9.140625" style="190"/>
    <col min="27" max="27" width="20.42578125" style="190" customWidth="1"/>
    <col min="28" max="28" width="16" style="190" customWidth="1"/>
    <col min="29" max="29" width="15.140625" style="190" customWidth="1"/>
    <col min="30" max="30" width="18.42578125" style="190" customWidth="1"/>
    <col min="31" max="256" width="9.140625" style="190"/>
    <col min="257" max="274" width="10.5703125" style="190" customWidth="1"/>
    <col min="275" max="275" width="3" style="190" customWidth="1"/>
    <col min="276" max="512" width="9.140625" style="190"/>
    <col min="513" max="530" width="10.5703125" style="190" customWidth="1"/>
    <col min="531" max="531" width="3" style="190" customWidth="1"/>
    <col min="532" max="768" width="9.140625" style="190"/>
    <col min="769" max="786" width="10.5703125" style="190" customWidth="1"/>
    <col min="787" max="787" width="3" style="190" customWidth="1"/>
    <col min="788" max="1024" width="9.140625" style="190"/>
    <col min="1025" max="1042" width="10.5703125" style="190" customWidth="1"/>
    <col min="1043" max="1043" width="3" style="190" customWidth="1"/>
    <col min="1044" max="1280" width="9.140625" style="190"/>
    <col min="1281" max="1298" width="10.5703125" style="190" customWidth="1"/>
    <col min="1299" max="1299" width="3" style="190" customWidth="1"/>
    <col min="1300" max="1536" width="9.140625" style="190"/>
    <col min="1537" max="1554" width="10.5703125" style="190" customWidth="1"/>
    <col min="1555" max="1555" width="3" style="190" customWidth="1"/>
    <col min="1556" max="1792" width="9.140625" style="190"/>
    <col min="1793" max="1810" width="10.5703125" style="190" customWidth="1"/>
    <col min="1811" max="1811" width="3" style="190" customWidth="1"/>
    <col min="1812" max="2048" width="9.140625" style="190"/>
    <col min="2049" max="2066" width="10.5703125" style="190" customWidth="1"/>
    <col min="2067" max="2067" width="3" style="190" customWidth="1"/>
    <col min="2068" max="2304" width="9.140625" style="190"/>
    <col min="2305" max="2322" width="10.5703125" style="190" customWidth="1"/>
    <col min="2323" max="2323" width="3" style="190" customWidth="1"/>
    <col min="2324" max="2560" width="9.140625" style="190"/>
    <col min="2561" max="2578" width="10.5703125" style="190" customWidth="1"/>
    <col min="2579" max="2579" width="3" style="190" customWidth="1"/>
    <col min="2580" max="2816" width="9.140625" style="190"/>
    <col min="2817" max="2834" width="10.5703125" style="190" customWidth="1"/>
    <col min="2835" max="2835" width="3" style="190" customWidth="1"/>
    <col min="2836" max="3072" width="9.140625" style="190"/>
    <col min="3073" max="3090" width="10.5703125" style="190" customWidth="1"/>
    <col min="3091" max="3091" width="3" style="190" customWidth="1"/>
    <col min="3092" max="3328" width="9.140625" style="190"/>
    <col min="3329" max="3346" width="10.5703125" style="190" customWidth="1"/>
    <col min="3347" max="3347" width="3" style="190" customWidth="1"/>
    <col min="3348" max="3584" width="9.140625" style="190"/>
    <col min="3585" max="3602" width="10.5703125" style="190" customWidth="1"/>
    <col min="3603" max="3603" width="3" style="190" customWidth="1"/>
    <col min="3604" max="3840" width="9.140625" style="190"/>
    <col min="3841" max="3858" width="10.5703125" style="190" customWidth="1"/>
    <col min="3859" max="3859" width="3" style="190" customWidth="1"/>
    <col min="3860" max="4096" width="9.140625" style="190"/>
    <col min="4097" max="4114" width="10.5703125" style="190" customWidth="1"/>
    <col min="4115" max="4115" width="3" style="190" customWidth="1"/>
    <col min="4116" max="4352" width="9.140625" style="190"/>
    <col min="4353" max="4370" width="10.5703125" style="190" customWidth="1"/>
    <col min="4371" max="4371" width="3" style="190" customWidth="1"/>
    <col min="4372" max="4608" width="9.140625" style="190"/>
    <col min="4609" max="4626" width="10.5703125" style="190" customWidth="1"/>
    <col min="4627" max="4627" width="3" style="190" customWidth="1"/>
    <col min="4628" max="4864" width="9.140625" style="190"/>
    <col min="4865" max="4882" width="10.5703125" style="190" customWidth="1"/>
    <col min="4883" max="4883" width="3" style="190" customWidth="1"/>
    <col min="4884" max="5120" width="9.140625" style="190"/>
    <col min="5121" max="5138" width="10.5703125" style="190" customWidth="1"/>
    <col min="5139" max="5139" width="3" style="190" customWidth="1"/>
    <col min="5140" max="5376" width="9.140625" style="190"/>
    <col min="5377" max="5394" width="10.5703125" style="190" customWidth="1"/>
    <col min="5395" max="5395" width="3" style="190" customWidth="1"/>
    <col min="5396" max="5632" width="9.140625" style="190"/>
    <col min="5633" max="5650" width="10.5703125" style="190" customWidth="1"/>
    <col min="5651" max="5651" width="3" style="190" customWidth="1"/>
    <col min="5652" max="5888" width="9.140625" style="190"/>
    <col min="5889" max="5906" width="10.5703125" style="190" customWidth="1"/>
    <col min="5907" max="5907" width="3" style="190" customWidth="1"/>
    <col min="5908" max="6144" width="9.140625" style="190"/>
    <col min="6145" max="6162" width="10.5703125" style="190" customWidth="1"/>
    <col min="6163" max="6163" width="3" style="190" customWidth="1"/>
    <col min="6164" max="6400" width="9.140625" style="190"/>
    <col min="6401" max="6418" width="10.5703125" style="190" customWidth="1"/>
    <col min="6419" max="6419" width="3" style="190" customWidth="1"/>
    <col min="6420" max="6656" width="9.140625" style="190"/>
    <col min="6657" max="6674" width="10.5703125" style="190" customWidth="1"/>
    <col min="6675" max="6675" width="3" style="190" customWidth="1"/>
    <col min="6676" max="6912" width="9.140625" style="190"/>
    <col min="6913" max="6930" width="10.5703125" style="190" customWidth="1"/>
    <col min="6931" max="6931" width="3" style="190" customWidth="1"/>
    <col min="6932" max="7168" width="9.140625" style="190"/>
    <col min="7169" max="7186" width="10.5703125" style="190" customWidth="1"/>
    <col min="7187" max="7187" width="3" style="190" customWidth="1"/>
    <col min="7188" max="7424" width="9.140625" style="190"/>
    <col min="7425" max="7442" width="10.5703125" style="190" customWidth="1"/>
    <col min="7443" max="7443" width="3" style="190" customWidth="1"/>
    <col min="7444" max="7680" width="9.140625" style="190"/>
    <col min="7681" max="7698" width="10.5703125" style="190" customWidth="1"/>
    <col min="7699" max="7699" width="3" style="190" customWidth="1"/>
    <col min="7700" max="7936" width="9.140625" style="190"/>
    <col min="7937" max="7954" width="10.5703125" style="190" customWidth="1"/>
    <col min="7955" max="7955" width="3" style="190" customWidth="1"/>
    <col min="7956" max="8192" width="9.140625" style="190"/>
    <col min="8193" max="8210" width="10.5703125" style="190" customWidth="1"/>
    <col min="8211" max="8211" width="3" style="190" customWidth="1"/>
    <col min="8212" max="8448" width="9.140625" style="190"/>
    <col min="8449" max="8466" width="10.5703125" style="190" customWidth="1"/>
    <col min="8467" max="8467" width="3" style="190" customWidth="1"/>
    <col min="8468" max="8704" width="9.140625" style="190"/>
    <col min="8705" max="8722" width="10.5703125" style="190" customWidth="1"/>
    <col min="8723" max="8723" width="3" style="190" customWidth="1"/>
    <col min="8724" max="8960" width="9.140625" style="190"/>
    <col min="8961" max="8978" width="10.5703125" style="190" customWidth="1"/>
    <col min="8979" max="8979" width="3" style="190" customWidth="1"/>
    <col min="8980" max="9216" width="9.140625" style="190"/>
    <col min="9217" max="9234" width="10.5703125" style="190" customWidth="1"/>
    <col min="9235" max="9235" width="3" style="190" customWidth="1"/>
    <col min="9236" max="9472" width="9.140625" style="190"/>
    <col min="9473" max="9490" width="10.5703125" style="190" customWidth="1"/>
    <col min="9491" max="9491" width="3" style="190" customWidth="1"/>
    <col min="9492" max="9728" width="9.140625" style="190"/>
    <col min="9729" max="9746" width="10.5703125" style="190" customWidth="1"/>
    <col min="9747" max="9747" width="3" style="190" customWidth="1"/>
    <col min="9748" max="9984" width="9.140625" style="190"/>
    <col min="9985" max="10002" width="10.5703125" style="190" customWidth="1"/>
    <col min="10003" max="10003" width="3" style="190" customWidth="1"/>
    <col min="10004" max="10240" width="9.140625" style="190"/>
    <col min="10241" max="10258" width="10.5703125" style="190" customWidth="1"/>
    <col min="10259" max="10259" width="3" style="190" customWidth="1"/>
    <col min="10260" max="10496" width="9.140625" style="190"/>
    <col min="10497" max="10514" width="10.5703125" style="190" customWidth="1"/>
    <col min="10515" max="10515" width="3" style="190" customWidth="1"/>
    <col min="10516" max="10752" width="9.140625" style="190"/>
    <col min="10753" max="10770" width="10.5703125" style="190" customWidth="1"/>
    <col min="10771" max="10771" width="3" style="190" customWidth="1"/>
    <col min="10772" max="11008" width="9.140625" style="190"/>
    <col min="11009" max="11026" width="10.5703125" style="190" customWidth="1"/>
    <col min="11027" max="11027" width="3" style="190" customWidth="1"/>
    <col min="11028" max="11264" width="9.140625" style="190"/>
    <col min="11265" max="11282" width="10.5703125" style="190" customWidth="1"/>
    <col min="11283" max="11283" width="3" style="190" customWidth="1"/>
    <col min="11284" max="11520" width="9.140625" style="190"/>
    <col min="11521" max="11538" width="10.5703125" style="190" customWidth="1"/>
    <col min="11539" max="11539" width="3" style="190" customWidth="1"/>
    <col min="11540" max="11776" width="9.140625" style="190"/>
    <col min="11777" max="11794" width="10.5703125" style="190" customWidth="1"/>
    <col min="11795" max="11795" width="3" style="190" customWidth="1"/>
    <col min="11796" max="12032" width="9.140625" style="190"/>
    <col min="12033" max="12050" width="10.5703125" style="190" customWidth="1"/>
    <col min="12051" max="12051" width="3" style="190" customWidth="1"/>
    <col min="12052" max="12288" width="9.140625" style="190"/>
    <col min="12289" max="12306" width="10.5703125" style="190" customWidth="1"/>
    <col min="12307" max="12307" width="3" style="190" customWidth="1"/>
    <col min="12308" max="12544" width="9.140625" style="190"/>
    <col min="12545" max="12562" width="10.5703125" style="190" customWidth="1"/>
    <col min="12563" max="12563" width="3" style="190" customWidth="1"/>
    <col min="12564" max="12800" width="9.140625" style="190"/>
    <col min="12801" max="12818" width="10.5703125" style="190" customWidth="1"/>
    <col min="12819" max="12819" width="3" style="190" customWidth="1"/>
    <col min="12820" max="13056" width="9.140625" style="190"/>
    <col min="13057" max="13074" width="10.5703125" style="190" customWidth="1"/>
    <col min="13075" max="13075" width="3" style="190" customWidth="1"/>
    <col min="13076" max="13312" width="9.140625" style="190"/>
    <col min="13313" max="13330" width="10.5703125" style="190" customWidth="1"/>
    <col min="13331" max="13331" width="3" style="190" customWidth="1"/>
    <col min="13332" max="13568" width="9.140625" style="190"/>
    <col min="13569" max="13586" width="10.5703125" style="190" customWidth="1"/>
    <col min="13587" max="13587" width="3" style="190" customWidth="1"/>
    <col min="13588" max="13824" width="9.140625" style="190"/>
    <col min="13825" max="13842" width="10.5703125" style="190" customWidth="1"/>
    <col min="13843" max="13843" width="3" style="190" customWidth="1"/>
    <col min="13844" max="14080" width="9.140625" style="190"/>
    <col min="14081" max="14098" width="10.5703125" style="190" customWidth="1"/>
    <col min="14099" max="14099" width="3" style="190" customWidth="1"/>
    <col min="14100" max="14336" width="9.140625" style="190"/>
    <col min="14337" max="14354" width="10.5703125" style="190" customWidth="1"/>
    <col min="14355" max="14355" width="3" style="190" customWidth="1"/>
    <col min="14356" max="14592" width="9.140625" style="190"/>
    <col min="14593" max="14610" width="10.5703125" style="190" customWidth="1"/>
    <col min="14611" max="14611" width="3" style="190" customWidth="1"/>
    <col min="14612" max="14848" width="9.140625" style="190"/>
    <col min="14849" max="14866" width="10.5703125" style="190" customWidth="1"/>
    <col min="14867" max="14867" width="3" style="190" customWidth="1"/>
    <col min="14868" max="15104" width="9.140625" style="190"/>
    <col min="15105" max="15122" width="10.5703125" style="190" customWidth="1"/>
    <col min="15123" max="15123" width="3" style="190" customWidth="1"/>
    <col min="15124" max="15360" width="9.140625" style="190"/>
    <col min="15361" max="15378" width="10.5703125" style="190" customWidth="1"/>
    <col min="15379" max="15379" width="3" style="190" customWidth="1"/>
    <col min="15380" max="15616" width="9.140625" style="190"/>
    <col min="15617" max="15634" width="10.5703125" style="190" customWidth="1"/>
    <col min="15635" max="15635" width="3" style="190" customWidth="1"/>
    <col min="15636" max="15872" width="9.140625" style="190"/>
    <col min="15873" max="15890" width="10.5703125" style="190" customWidth="1"/>
    <col min="15891" max="15891" width="3" style="190" customWidth="1"/>
    <col min="15892" max="16128" width="9.140625" style="190"/>
    <col min="16129" max="16146" width="10.5703125" style="190" customWidth="1"/>
    <col min="16147" max="16147" width="3" style="190" customWidth="1"/>
    <col min="16148" max="16384" width="9.140625" style="190"/>
  </cols>
  <sheetData>
    <row r="1" spans="17:19" ht="15" customHeight="1" x14ac:dyDescent="0.2"/>
    <row r="2" spans="17:19" ht="15" customHeight="1" x14ac:dyDescent="0.2">
      <c r="Q2" s="583"/>
      <c r="R2" s="583"/>
      <c r="S2" s="583"/>
    </row>
    <row r="3" spans="17:19" ht="15" customHeight="1" x14ac:dyDescent="0.2">
      <c r="Q3" s="583"/>
      <c r="R3" s="583"/>
      <c r="S3" s="583"/>
    </row>
    <row r="4" spans="17:19" ht="15" customHeight="1" x14ac:dyDescent="0.2">
      <c r="Q4" s="583"/>
      <c r="R4" s="583"/>
      <c r="S4" s="583"/>
    </row>
    <row r="5" spans="17:19" ht="15" customHeight="1" x14ac:dyDescent="0.2">
      <c r="Q5" s="583"/>
      <c r="R5" s="583"/>
      <c r="S5" s="583"/>
    </row>
    <row r="6" spans="17:19" ht="15" customHeight="1" x14ac:dyDescent="0.2">
      <c r="Q6" s="583"/>
      <c r="R6" s="583"/>
      <c r="S6" s="583"/>
    </row>
    <row r="7" spans="17:19" ht="15" customHeight="1" x14ac:dyDescent="0.2">
      <c r="Q7" s="583"/>
      <c r="R7" s="583"/>
      <c r="S7" s="583"/>
    </row>
    <row r="8" spans="17:19" ht="15" customHeight="1" x14ac:dyDescent="0.2">
      <c r="Q8" s="583"/>
      <c r="R8" s="583"/>
      <c r="S8" s="583"/>
    </row>
    <row r="9" spans="17:19" ht="12" customHeight="1" x14ac:dyDescent="0.2">
      <c r="Q9" s="583"/>
      <c r="R9" s="583"/>
      <c r="S9" s="583"/>
    </row>
    <row r="15" spans="17:19" ht="33" customHeight="1" x14ac:dyDescent="0.2"/>
    <row r="17" spans="27:30" x14ac:dyDescent="0.2">
      <c r="AA17" s="214"/>
      <c r="AB17" s="213"/>
      <c r="AC17" s="213"/>
      <c r="AD17" s="213"/>
    </row>
    <row r="18" spans="27:30" x14ac:dyDescent="0.2">
      <c r="AA18" s="211"/>
      <c r="AB18" s="212"/>
      <c r="AC18" s="212"/>
      <c r="AD18" s="212"/>
    </row>
    <row r="19" spans="27:30" x14ac:dyDescent="0.2">
      <c r="AA19" s="211"/>
      <c r="AB19" s="210"/>
      <c r="AC19" s="210"/>
      <c r="AD19" s="210"/>
    </row>
    <row r="54" spans="1:17" ht="20.25" x14ac:dyDescent="0.3">
      <c r="I54" s="586"/>
      <c r="J54" s="586"/>
      <c r="K54" s="586"/>
    </row>
    <row r="55" spans="1:17" ht="20.25" x14ac:dyDescent="0.3">
      <c r="B55" s="584"/>
      <c r="C55" s="584"/>
      <c r="I55" s="586" t="s">
        <v>256</v>
      </c>
      <c r="J55" s="586"/>
      <c r="K55" s="586"/>
      <c r="P55" s="586" t="s">
        <v>255</v>
      </c>
      <c r="Q55" s="586"/>
    </row>
    <row r="56" spans="1:17" ht="47.25" x14ac:dyDescent="0.2">
      <c r="A56" s="209" t="s">
        <v>257</v>
      </c>
      <c r="B56" s="208" t="s">
        <v>256</v>
      </c>
      <c r="C56" s="207" t="s">
        <v>255</v>
      </c>
      <c r="G56" s="206" t="s">
        <v>254</v>
      </c>
      <c r="H56" s="197" t="s">
        <v>253</v>
      </c>
      <c r="I56" s="205" t="s">
        <v>252</v>
      </c>
      <c r="J56" s="205" t="s">
        <v>251</v>
      </c>
      <c r="M56" s="206" t="s">
        <v>254</v>
      </c>
      <c r="O56" s="197" t="s">
        <v>253</v>
      </c>
      <c r="P56" s="205" t="s">
        <v>252</v>
      </c>
      <c r="Q56" s="205" t="s">
        <v>251</v>
      </c>
    </row>
    <row r="57" spans="1:17" ht="20.25" x14ac:dyDescent="0.3">
      <c r="A57" s="204" t="s">
        <v>250</v>
      </c>
      <c r="B57" s="203">
        <f>I71</f>
        <v>0</v>
      </c>
      <c r="C57" s="202">
        <f>SUM(P71)</f>
        <v>0</v>
      </c>
      <c r="H57" s="197" t="s">
        <v>249</v>
      </c>
      <c r="I57" s="196">
        <f>COUNTIFS(PFMEA!$A$23:$A$167,"=10",PFMEA!$N$23:$N$167,"&lt;=40",PFMEA!$G$23:$G$167,"&gt;=9")</f>
        <v>0</v>
      </c>
      <c r="J57" s="195">
        <f>COUNTIFS(PFMEA!$A$23:$A$167,"=10",PFMEA!$N$23:$N$167,"&gt;=40",PFMEA!$G$23:$G$167,"&gt;=9")</f>
        <v>0</v>
      </c>
      <c r="O57" s="197" t="s">
        <v>249</v>
      </c>
      <c r="P57" s="196">
        <f>COUNTIFS(PFMEA!$A$23:$A$167,"=10",PFMEA!$U$23:$U$167,"&lt;=40",PFMEA!$R$23:$R$167,"&gt;=9")</f>
        <v>0</v>
      </c>
      <c r="Q57" s="195">
        <f>COUNTIFS(PFMEA!$A$23:$A$167,"=10",PFMEA!$U$23:$U$167,"&gt;=40",PFMEA!$R$23:$R$167,"&gt;=9")</f>
        <v>0</v>
      </c>
    </row>
    <row r="58" spans="1:17" ht="20.25" x14ac:dyDescent="0.3">
      <c r="A58" s="201" t="s">
        <v>248</v>
      </c>
      <c r="B58" s="200">
        <f>J71</f>
        <v>0</v>
      </c>
      <c r="C58" s="200">
        <f>SUM(Q71)</f>
        <v>0</v>
      </c>
      <c r="H58" s="197" t="s">
        <v>247</v>
      </c>
      <c r="I58" s="196">
        <f>COUNTIFS(PFMEA!$A$23:$A$167,"=20",PFMEA!$N$23:$N$167,"&lt;=40",PFMEA!$G$23:$G$167,"&gt;=9")</f>
        <v>0</v>
      </c>
      <c r="J58" s="195">
        <f>COUNTIFS(PFMEA!$A$23:$A$167,"=20",PFMEA!$N$23:$N$167,"&gt;=40",PFMEA!$G$23:$G$167,"&gt;=9")</f>
        <v>0</v>
      </c>
      <c r="O58" s="197" t="s">
        <v>247</v>
      </c>
      <c r="P58" s="196">
        <f>COUNTIFS(PFMEA!$A$23:$A$167,"=20",PFMEA!$U$23:$U$167,"&lt;=40",PFMEA!$R$23:$R$167,"&gt;=9")</f>
        <v>0</v>
      </c>
      <c r="Q58" s="195">
        <f>COUNTIFS(PFMEA!$A$23:$A$167,"=20",PFMEA!$U$23:$U$167,"&gt;=40",PFMEA!$R$23:$R$167,"&gt;=9")</f>
        <v>0</v>
      </c>
    </row>
    <row r="59" spans="1:17" ht="20.25" x14ac:dyDescent="0.3">
      <c r="A59" s="199"/>
      <c r="B59" s="199"/>
      <c r="C59" s="199"/>
      <c r="H59" s="197" t="s">
        <v>246</v>
      </c>
      <c r="I59" s="196">
        <f>COUNTIFS(PFMEA!$A$23:$A$167,"=30",PFMEA!$N$23:$N$167,"&lt;=40",PFMEA!$G$23:$G$167,"&gt;=9")</f>
        <v>0</v>
      </c>
      <c r="J59" s="195">
        <f>COUNTIFS(PFMEA!$A$23:$A$167,"=30",PFMEA!$N$23:$N$167,"&gt;=40",PFMEA!$G$23:$G$167,"&gt;=9")</f>
        <v>0</v>
      </c>
      <c r="O59" s="197" t="s">
        <v>246</v>
      </c>
      <c r="P59" s="196">
        <f>COUNTIFS(PFMEA!$A$23:$A$167,"=30",PFMEA!$U$23:$U$167,"&lt;=40",PFMEA!$R$23:$R$167,"&gt;=9")</f>
        <v>0</v>
      </c>
      <c r="Q59" s="195">
        <f>COUNTIFS(PFMEA!$A$23:$A$167,"=30",PFMEA!$U$23:$U$167,"&gt;=40",PFMEA!$R$23:$R$167,"&gt;=9")</f>
        <v>0</v>
      </c>
    </row>
    <row r="60" spans="1:17" ht="20.25" x14ac:dyDescent="0.25">
      <c r="A60" s="198"/>
      <c r="B60" s="198"/>
      <c r="C60" s="198"/>
      <c r="H60" s="197" t="s">
        <v>245</v>
      </c>
      <c r="I60" s="196">
        <f>COUNTIFS(PFMEA!$A$23:$A$167,"=40",PFMEA!$N$23:$N$167,"&lt;=40",PFMEA!$G$23:$G$167,"&gt;=9")</f>
        <v>0</v>
      </c>
      <c r="J60" s="195">
        <f>COUNTIFS(PFMEA!$A$23:$A$167,"=40",PFMEA!$N$23:$N$167,"&gt;=40",PFMEA!$G$23:$G$167,"&gt;=9")</f>
        <v>0</v>
      </c>
      <c r="O60" s="197" t="s">
        <v>245</v>
      </c>
      <c r="P60" s="196">
        <f>COUNTIFS(PFMEA!$A$23:$A$167,"=40",PFMEA!$U$23:$U$167,"&lt;=40",PFMEA!$R$23:$R$167,"&gt;=9")</f>
        <v>0</v>
      </c>
      <c r="Q60" s="195">
        <f>COUNTIFS(PFMEA!$A$23:$A$167,"=40",PFMEA!$U$23:$U$167,"&gt;=40",PFMEA!$R$23:$R$167,"&gt;=9")</f>
        <v>0</v>
      </c>
    </row>
    <row r="61" spans="1:17" ht="20.25" x14ac:dyDescent="0.25">
      <c r="A61" s="198"/>
      <c r="B61" s="198"/>
      <c r="C61" s="198"/>
      <c r="H61" s="197" t="s">
        <v>244</v>
      </c>
      <c r="I61" s="196">
        <f>COUNTIFS(PFMEA!$A$23:$A$167,"=50",PFMEA!$N$23:$N$167,"&lt;=40",PFMEA!$G$23:$G$167,"&gt;=9")</f>
        <v>0</v>
      </c>
      <c r="J61" s="195">
        <f>COUNTIFS(PFMEA!$A$23:$A$167,"=50",PFMEA!$N$23:$N$167,"&gt;=40",PFMEA!$G$23:$G$167,"&gt;=9")</f>
        <v>0</v>
      </c>
      <c r="O61" s="197" t="s">
        <v>244</v>
      </c>
      <c r="P61" s="196">
        <f>COUNTIFS(PFMEA!$A$23:$A$167,"=50",PFMEA!$U$23:$U$167,"&lt;=40",PFMEA!$R$23:$R$167,"&gt;=9")</f>
        <v>0</v>
      </c>
      <c r="Q61" s="195">
        <f>COUNTIFS(PFMEA!$A$23:$A$167,"=50",PFMEA!$U$23:$U$167,"&gt;=40",PFMEA!$R$23:$R$167,"&gt;=9")</f>
        <v>0</v>
      </c>
    </row>
    <row r="62" spans="1:17" ht="20.25" x14ac:dyDescent="0.25">
      <c r="A62" s="198"/>
      <c r="B62" s="198"/>
      <c r="C62" s="198"/>
      <c r="H62" s="197" t="s">
        <v>243</v>
      </c>
      <c r="I62" s="196">
        <f>COUNTIFS(PFMEA!$A$23:$A$167,"=60",PFMEA!$N$23:$N$167,"&lt;=40",PFMEA!$G$23:$G$167,"&gt;=9")</f>
        <v>0</v>
      </c>
      <c r="J62" s="195">
        <f>COUNTIFS(PFMEA!$A$23:$A$167,"=60",PFMEA!$N$23:$N$167,"&gt;=40",PFMEA!$G$23:$G$167,"&gt;=9")</f>
        <v>0</v>
      </c>
      <c r="O62" s="197" t="s">
        <v>243</v>
      </c>
      <c r="P62" s="196">
        <f>COUNTIFS(PFMEA!$A$23:$A$167,"=60",PFMEA!$U$23:$U$167,"&lt;=40",PFMEA!$R$23:$R$167,"&gt;=9")</f>
        <v>0</v>
      </c>
      <c r="Q62" s="195">
        <f>COUNTIFS(PFMEA!$A$23:$A$167,"=60",PFMEA!$U$23:$U$167,"&gt;=40",PFMEA!$R$23:$R$167,"&gt;=9")</f>
        <v>0</v>
      </c>
    </row>
    <row r="63" spans="1:17" ht="20.25" x14ac:dyDescent="0.25">
      <c r="A63" s="198"/>
      <c r="B63" s="198"/>
      <c r="C63" s="198"/>
      <c r="H63" s="197" t="s">
        <v>242</v>
      </c>
      <c r="I63" s="196">
        <f>COUNTIFS(PFMEA!$A$23:$A$167,"=70",PFMEA!$N$23:$N$167,"&lt;=40",PFMEA!$G$23:$G$167,"&gt;=9")</f>
        <v>0</v>
      </c>
      <c r="J63" s="195">
        <f>COUNTIFS(PFMEA!$A$23:$A$167,"=70",PFMEA!$N$23:$N$167,"&gt;=40",PFMEA!$G$23:$G$167,"&gt;=9")</f>
        <v>0</v>
      </c>
      <c r="O63" s="197" t="s">
        <v>242</v>
      </c>
      <c r="P63" s="196">
        <f>COUNTIFS(PFMEA!$A$23:$A$167,"=70",PFMEA!$U$23:$U$167,"&lt;=40",PFMEA!$R$23:$R$167,"&gt;=9")</f>
        <v>0</v>
      </c>
      <c r="Q63" s="195">
        <f>COUNTIFS(PFMEA!$A$23:$A$167,"=70",PFMEA!$U$23:$U$167,"&gt;=40",PFMEA!$R$23:$R$167,"&gt;=9")</f>
        <v>0</v>
      </c>
    </row>
    <row r="64" spans="1:17" ht="20.25" x14ac:dyDescent="0.25">
      <c r="A64" s="198"/>
      <c r="B64" s="198"/>
      <c r="C64" s="198"/>
      <c r="H64" s="197" t="s">
        <v>241</v>
      </c>
      <c r="I64" s="196">
        <f>COUNTIFS(PFMEA!$A$23:$A$167,"=80",PFMEA!$N$23:$N$167,"&lt;=40",PFMEA!$G$23:$G$167,"&gt;=9")</f>
        <v>0</v>
      </c>
      <c r="J64" s="195">
        <f>COUNTIFS(PFMEA!$A$23:$A$167,"=80",PFMEA!$N$23:$N$167,"&gt;=40",PFMEA!$G$23:$G$167,"&gt;=9")</f>
        <v>0</v>
      </c>
      <c r="O64" s="197" t="s">
        <v>241</v>
      </c>
      <c r="P64" s="196">
        <f>COUNTIFS(PFMEA!$A$23:$A$167,"=80",PFMEA!$U$23:$U$167,"&lt;=40",PFMEA!$R$23:$R$167,"&gt;=9")</f>
        <v>0</v>
      </c>
      <c r="Q64" s="195">
        <f>COUNTIFS(PFMEA!$A$23:$A$167,"=80",PFMEA!$U$23:$U$167,"&gt;=40",PFMEA!$R$23:$R$167,"&gt;=9")</f>
        <v>0</v>
      </c>
    </row>
    <row r="65" spans="1:18" ht="20.25" x14ac:dyDescent="0.25">
      <c r="A65" s="198"/>
      <c r="B65" s="198"/>
      <c r="C65" s="198"/>
      <c r="H65" s="197" t="s">
        <v>240</v>
      </c>
      <c r="I65" s="196">
        <f>COUNTIFS(PFMEA!$A$23:$A$167,"=90",PFMEA!$N$23:$N$167,"&lt;=40",PFMEA!$G$23:$G$167,"&gt;=9")</f>
        <v>0</v>
      </c>
      <c r="J65" s="195">
        <f>COUNTIFS(PFMEA!$A$23:$A$167,"=90",PFMEA!$N$23:$N$167,"&gt;=40",PFMEA!$G$23:$G$167,"&gt;=9")</f>
        <v>0</v>
      </c>
      <c r="O65" s="197" t="s">
        <v>240</v>
      </c>
      <c r="P65" s="196">
        <f>COUNTIFS(PFMEA!$A$23:$A$167,"=90",PFMEA!$U$23:$U$167,"&lt;=40",PFMEA!$R$23:$R$167,"&gt;=9")</f>
        <v>0</v>
      </c>
      <c r="Q65" s="195">
        <f>COUNTIFS(PFMEA!$A$23:$A$167,"=90",PFMEA!$U$23:$U$167,"&gt;=40",PFMEA!$R$23:$R$167,"&gt;=9")</f>
        <v>0</v>
      </c>
    </row>
    <row r="66" spans="1:18" ht="20.25" x14ac:dyDescent="0.25">
      <c r="A66" s="198"/>
      <c r="B66" s="198"/>
      <c r="C66" s="198"/>
      <c r="H66" s="197" t="s">
        <v>239</v>
      </c>
      <c r="I66" s="196">
        <f>COUNTIFS(PFMEA!$A$23:$A$167,"=100",PFMEA!$N$23:$N$167,"&lt;=40",PFMEA!$G$23:$G$167,"&gt;=9")</f>
        <v>0</v>
      </c>
      <c r="J66" s="195">
        <f>COUNTIFS(PFMEA!$A$23:$A$167,"=100",PFMEA!$N$23:$N$167,"&gt;=40",PFMEA!$G$23:$G$167,"&gt;=9")</f>
        <v>0</v>
      </c>
      <c r="O66" s="197" t="s">
        <v>239</v>
      </c>
      <c r="P66" s="196">
        <f>COUNTIFS(PFMEA!$A$23:$A$167,"=100",PFMEA!$U$23:$U$167,"&lt;=40",PFMEA!$R$23:$R$167,"&gt;=9")</f>
        <v>0</v>
      </c>
      <c r="Q66" s="195">
        <f>COUNTIFS(PFMEA!$A$23:$A$167,"=100",PFMEA!$U$23:$U$167,"&gt;=40",PFMEA!$R$23:$R$167,"&gt;=9")</f>
        <v>0</v>
      </c>
    </row>
    <row r="67" spans="1:18" ht="20.25" x14ac:dyDescent="0.25">
      <c r="A67" s="198"/>
      <c r="B67" s="198"/>
      <c r="C67" s="198"/>
      <c r="H67" s="197" t="s">
        <v>238</v>
      </c>
      <c r="I67" s="196">
        <f>COUNTIFS(PFMEA!$A$23:$A$167,"=110",PFMEA!$N$23:$N$167,"&lt;=40",PFMEA!$G$23:$G$167,"&gt;=9")</f>
        <v>0</v>
      </c>
      <c r="J67" s="195">
        <f>COUNTIFS(PFMEA!$A$23:$A$167,"=110",PFMEA!$N$23:$N$167,"&gt;=40",PFMEA!$G$23:$G$167,"&gt;=9")</f>
        <v>0</v>
      </c>
      <c r="O67" s="197" t="s">
        <v>238</v>
      </c>
      <c r="P67" s="196">
        <f>COUNTIFS(PFMEA!$A$23:$A$167,"=110",PFMEA!$U$23:$U$167,"&lt;=40",PFMEA!$R$23:$R$167,"&gt;=9")</f>
        <v>0</v>
      </c>
      <c r="Q67" s="195">
        <f>COUNTIFS(PFMEA!$A$23:$A$167,"=100",PFMEA!$U$23:$U$167,"&gt;=40",PFMEA!$R$23:$R$167,"&gt;=9")</f>
        <v>0</v>
      </c>
    </row>
    <row r="68" spans="1:18" ht="20.25" x14ac:dyDescent="0.25">
      <c r="A68" s="198"/>
      <c r="B68" s="198"/>
      <c r="C68" s="198"/>
      <c r="H68" s="197" t="s">
        <v>237</v>
      </c>
      <c r="I68" s="196">
        <f>COUNTIFS(PFMEA!$A$23:$A$167,"=120",PFMEA!$N$23:$N$167,"&lt;=40",PFMEA!$G$23:$G$167,"&gt;=9")</f>
        <v>0</v>
      </c>
      <c r="J68" s="195">
        <f>COUNTIFS(PFMEA!$A$23:$A$167,"=120",PFMEA!$N$23:$N$167,"&gt;=40",PFMEA!$G$23:$G$167,"&gt;=9")</f>
        <v>0</v>
      </c>
      <c r="O68" s="197" t="s">
        <v>237</v>
      </c>
      <c r="P68" s="196">
        <f>COUNTIFS(PFMEA!$A$23:$A$167,"=120",PFMEA!$U$23:$U$167,"&lt;=40",PFMEA!$R$23:$R$167,"&gt;=9")</f>
        <v>0</v>
      </c>
      <c r="Q68" s="195">
        <f>COUNTIFS(PFMEA!$A$23:$A$167,"=120",PFMEA!$U$23:$U$167,"&gt;=40",PFMEA!$R$23:$R$167,"&gt;=9")</f>
        <v>0</v>
      </c>
    </row>
    <row r="69" spans="1:18" ht="20.25" x14ac:dyDescent="0.25">
      <c r="A69" s="198"/>
      <c r="B69" s="198"/>
      <c r="C69" s="198"/>
      <c r="H69" s="197" t="s">
        <v>236</v>
      </c>
      <c r="I69" s="196">
        <f>COUNTIFS(PFMEA!$A$23:$A$167,"=130",PFMEA!$N$23:$N$167,"&lt;=40",PFMEA!$G$23:$G$167,"&gt;=9")</f>
        <v>0</v>
      </c>
      <c r="J69" s="195">
        <f>COUNTIFS(PFMEA!$A$23:$A$167,"=130",PFMEA!$N$23:$N$167,"&gt;=40",PFMEA!$G$23:$G$167,"&gt;=9")</f>
        <v>0</v>
      </c>
      <c r="O69" s="197" t="s">
        <v>236</v>
      </c>
      <c r="P69" s="196">
        <f>COUNTIFS(PFMEA!$A$23:$A$167,"=130",PFMEA!$U$23:$U$167,"&lt;=40",PFMEA!$R$23:$R$167,"&gt;=9")</f>
        <v>0</v>
      </c>
      <c r="Q69" s="195">
        <f>COUNTIFS(PFMEA!$A$23:$A$167,"=130",PFMEA!$U$23:$U$167,"&gt;=40",PFMEA!$R$23:$R$167,"&gt;=9")</f>
        <v>0</v>
      </c>
    </row>
    <row r="70" spans="1:18" ht="20.25" x14ac:dyDescent="0.25">
      <c r="A70" s="198"/>
      <c r="B70" s="198"/>
      <c r="C70" s="198"/>
      <c r="H70" s="197" t="s">
        <v>235</v>
      </c>
      <c r="I70" s="196">
        <f>COUNTIFS(PFMEA!$A$23:$A$167,"=140",PFMEA!$N$23:$N$167,"&lt;=40",PFMEA!$G$23:$G$167,"&gt;=9")</f>
        <v>0</v>
      </c>
      <c r="J70" s="195">
        <f>COUNTIFS(PFMEA!$A$23:$A$167,"=140",PFMEA!$N$23:$N$167,"&gt;=40",PFMEA!$G$23:$G$167,"&gt;=9")</f>
        <v>0</v>
      </c>
      <c r="O70" s="197" t="s">
        <v>235</v>
      </c>
      <c r="P70" s="196">
        <f>COUNTIFS(PFMEA!$A$23:$A$167,"=140",PFMEA!$U$23:$U$167,"&lt;=40",PFMEA!$R$23:$R$167,"&gt;=9")</f>
        <v>0</v>
      </c>
      <c r="Q70" s="195">
        <f>COUNTIFS(PFMEA!$A$23:$A$167,"=140",PFMEA!$U$23:$U$167,"&gt;=40",PFMEA!$R$23:$R$167,"&gt;=9")</f>
        <v>0</v>
      </c>
    </row>
    <row r="71" spans="1:18" ht="42" customHeight="1" x14ac:dyDescent="0.2">
      <c r="E71" s="585" t="s">
        <v>234</v>
      </c>
      <c r="F71" s="585"/>
      <c r="G71" s="585"/>
      <c r="H71" s="194"/>
      <c r="I71" s="193">
        <f>SUM(I57:I70)</f>
        <v>0</v>
      </c>
      <c r="J71" s="193">
        <f>SUM(J57:J70)</f>
        <v>0</v>
      </c>
      <c r="K71" s="192"/>
      <c r="O71" s="194"/>
      <c r="P71" s="193">
        <f>SUM(P57:P70)</f>
        <v>0</v>
      </c>
      <c r="Q71" s="193">
        <f>SUM(Q57:Q70)</f>
        <v>0</v>
      </c>
      <c r="R71" s="192"/>
    </row>
    <row r="72" spans="1:18" ht="20.25" x14ac:dyDescent="0.3">
      <c r="L72" s="191"/>
    </row>
  </sheetData>
  <mergeCells count="6">
    <mergeCell ref="Q2:S9"/>
    <mergeCell ref="B55:C55"/>
    <mergeCell ref="E71:G71"/>
    <mergeCell ref="I54:K54"/>
    <mergeCell ref="I55:K55"/>
    <mergeCell ref="P55:Q55"/>
  </mergeCells>
  <dataValidations count="1">
    <dataValidation type="list" allowBlank="1" showInputMessage="1" showErrorMessage="1" sqref="Q2:S9 JM2:JO9 TI2:TK9 ADE2:ADG9 ANA2:ANC9 AWW2:AWY9 BGS2:BGU9 BQO2:BQQ9 CAK2:CAM9 CKG2:CKI9 CUC2:CUE9 DDY2:DEA9 DNU2:DNW9 DXQ2:DXS9 EHM2:EHO9 ERI2:ERK9 FBE2:FBG9 FLA2:FLC9 FUW2:FUY9 GES2:GEU9 GOO2:GOQ9 GYK2:GYM9 HIG2:HII9 HSC2:HSE9 IBY2:ICA9 ILU2:ILW9 IVQ2:IVS9 JFM2:JFO9 JPI2:JPK9 JZE2:JZG9 KJA2:KJC9 KSW2:KSY9 LCS2:LCU9 LMO2:LMQ9 LWK2:LWM9 MGG2:MGI9 MQC2:MQE9 MZY2:NAA9 NJU2:NJW9 NTQ2:NTS9 ODM2:ODO9 ONI2:ONK9 OXE2:OXG9 PHA2:PHC9 PQW2:PQY9 QAS2:QAU9 QKO2:QKQ9 QUK2:QUM9 REG2:REI9 ROC2:ROE9 RXY2:RYA9 SHU2:SHW9 SRQ2:SRS9 TBM2:TBO9 TLI2:TLK9 TVE2:TVG9 UFA2:UFC9 UOW2:UOY9 UYS2:UYU9 VIO2:VIQ9 VSK2:VSM9 WCG2:WCI9 WMC2:WME9 WVY2:WWA9 Q65545:S65552 JM65545:JO65552 TI65545:TK65552 ADE65545:ADG65552 ANA65545:ANC65552 AWW65545:AWY65552 BGS65545:BGU65552 BQO65545:BQQ65552 CAK65545:CAM65552 CKG65545:CKI65552 CUC65545:CUE65552 DDY65545:DEA65552 DNU65545:DNW65552 DXQ65545:DXS65552 EHM65545:EHO65552 ERI65545:ERK65552 FBE65545:FBG65552 FLA65545:FLC65552 FUW65545:FUY65552 GES65545:GEU65552 GOO65545:GOQ65552 GYK65545:GYM65552 HIG65545:HII65552 HSC65545:HSE65552 IBY65545:ICA65552 ILU65545:ILW65552 IVQ65545:IVS65552 JFM65545:JFO65552 JPI65545:JPK65552 JZE65545:JZG65552 KJA65545:KJC65552 KSW65545:KSY65552 LCS65545:LCU65552 LMO65545:LMQ65552 LWK65545:LWM65552 MGG65545:MGI65552 MQC65545:MQE65552 MZY65545:NAA65552 NJU65545:NJW65552 NTQ65545:NTS65552 ODM65545:ODO65552 ONI65545:ONK65552 OXE65545:OXG65552 PHA65545:PHC65552 PQW65545:PQY65552 QAS65545:QAU65552 QKO65545:QKQ65552 QUK65545:QUM65552 REG65545:REI65552 ROC65545:ROE65552 RXY65545:RYA65552 SHU65545:SHW65552 SRQ65545:SRS65552 TBM65545:TBO65552 TLI65545:TLK65552 TVE65545:TVG65552 UFA65545:UFC65552 UOW65545:UOY65552 UYS65545:UYU65552 VIO65545:VIQ65552 VSK65545:VSM65552 WCG65545:WCI65552 WMC65545:WME65552 WVY65545:WWA65552 Q131081:S131088 JM131081:JO131088 TI131081:TK131088 ADE131081:ADG131088 ANA131081:ANC131088 AWW131081:AWY131088 BGS131081:BGU131088 BQO131081:BQQ131088 CAK131081:CAM131088 CKG131081:CKI131088 CUC131081:CUE131088 DDY131081:DEA131088 DNU131081:DNW131088 DXQ131081:DXS131088 EHM131081:EHO131088 ERI131081:ERK131088 FBE131081:FBG131088 FLA131081:FLC131088 FUW131081:FUY131088 GES131081:GEU131088 GOO131081:GOQ131088 GYK131081:GYM131088 HIG131081:HII131088 HSC131081:HSE131088 IBY131081:ICA131088 ILU131081:ILW131088 IVQ131081:IVS131088 JFM131081:JFO131088 JPI131081:JPK131088 JZE131081:JZG131088 KJA131081:KJC131088 KSW131081:KSY131088 LCS131081:LCU131088 LMO131081:LMQ131088 LWK131081:LWM131088 MGG131081:MGI131088 MQC131081:MQE131088 MZY131081:NAA131088 NJU131081:NJW131088 NTQ131081:NTS131088 ODM131081:ODO131088 ONI131081:ONK131088 OXE131081:OXG131088 PHA131081:PHC131088 PQW131081:PQY131088 QAS131081:QAU131088 QKO131081:QKQ131088 QUK131081:QUM131088 REG131081:REI131088 ROC131081:ROE131088 RXY131081:RYA131088 SHU131081:SHW131088 SRQ131081:SRS131088 TBM131081:TBO131088 TLI131081:TLK131088 TVE131081:TVG131088 UFA131081:UFC131088 UOW131081:UOY131088 UYS131081:UYU131088 VIO131081:VIQ131088 VSK131081:VSM131088 WCG131081:WCI131088 WMC131081:WME131088 WVY131081:WWA131088 Q196617:S196624 JM196617:JO196624 TI196617:TK196624 ADE196617:ADG196624 ANA196617:ANC196624 AWW196617:AWY196624 BGS196617:BGU196624 BQO196617:BQQ196624 CAK196617:CAM196624 CKG196617:CKI196624 CUC196617:CUE196624 DDY196617:DEA196624 DNU196617:DNW196624 DXQ196617:DXS196624 EHM196617:EHO196624 ERI196617:ERK196624 FBE196617:FBG196624 FLA196617:FLC196624 FUW196617:FUY196624 GES196617:GEU196624 GOO196617:GOQ196624 GYK196617:GYM196624 HIG196617:HII196624 HSC196617:HSE196624 IBY196617:ICA196624 ILU196617:ILW196624 IVQ196617:IVS196624 JFM196617:JFO196624 JPI196617:JPK196624 JZE196617:JZG196624 KJA196617:KJC196624 KSW196617:KSY196624 LCS196617:LCU196624 LMO196617:LMQ196624 LWK196617:LWM196624 MGG196617:MGI196624 MQC196617:MQE196624 MZY196617:NAA196624 NJU196617:NJW196624 NTQ196617:NTS196624 ODM196617:ODO196624 ONI196617:ONK196624 OXE196617:OXG196624 PHA196617:PHC196624 PQW196617:PQY196624 QAS196617:QAU196624 QKO196617:QKQ196624 QUK196617:QUM196624 REG196617:REI196624 ROC196617:ROE196624 RXY196617:RYA196624 SHU196617:SHW196624 SRQ196617:SRS196624 TBM196617:TBO196624 TLI196617:TLK196624 TVE196617:TVG196624 UFA196617:UFC196624 UOW196617:UOY196624 UYS196617:UYU196624 VIO196617:VIQ196624 VSK196617:VSM196624 WCG196617:WCI196624 WMC196617:WME196624 WVY196617:WWA196624 Q262153:S262160 JM262153:JO262160 TI262153:TK262160 ADE262153:ADG262160 ANA262153:ANC262160 AWW262153:AWY262160 BGS262153:BGU262160 BQO262153:BQQ262160 CAK262153:CAM262160 CKG262153:CKI262160 CUC262153:CUE262160 DDY262153:DEA262160 DNU262153:DNW262160 DXQ262153:DXS262160 EHM262153:EHO262160 ERI262153:ERK262160 FBE262153:FBG262160 FLA262153:FLC262160 FUW262153:FUY262160 GES262153:GEU262160 GOO262153:GOQ262160 GYK262153:GYM262160 HIG262153:HII262160 HSC262153:HSE262160 IBY262153:ICA262160 ILU262153:ILW262160 IVQ262153:IVS262160 JFM262153:JFO262160 JPI262153:JPK262160 JZE262153:JZG262160 KJA262153:KJC262160 KSW262153:KSY262160 LCS262153:LCU262160 LMO262153:LMQ262160 LWK262153:LWM262160 MGG262153:MGI262160 MQC262153:MQE262160 MZY262153:NAA262160 NJU262153:NJW262160 NTQ262153:NTS262160 ODM262153:ODO262160 ONI262153:ONK262160 OXE262153:OXG262160 PHA262153:PHC262160 PQW262153:PQY262160 QAS262153:QAU262160 QKO262153:QKQ262160 QUK262153:QUM262160 REG262153:REI262160 ROC262153:ROE262160 RXY262153:RYA262160 SHU262153:SHW262160 SRQ262153:SRS262160 TBM262153:TBO262160 TLI262153:TLK262160 TVE262153:TVG262160 UFA262153:UFC262160 UOW262153:UOY262160 UYS262153:UYU262160 VIO262153:VIQ262160 VSK262153:VSM262160 WCG262153:WCI262160 WMC262153:WME262160 WVY262153:WWA262160 Q327689:S327696 JM327689:JO327696 TI327689:TK327696 ADE327689:ADG327696 ANA327689:ANC327696 AWW327689:AWY327696 BGS327689:BGU327696 BQO327689:BQQ327696 CAK327689:CAM327696 CKG327689:CKI327696 CUC327689:CUE327696 DDY327689:DEA327696 DNU327689:DNW327696 DXQ327689:DXS327696 EHM327689:EHO327696 ERI327689:ERK327696 FBE327689:FBG327696 FLA327689:FLC327696 FUW327689:FUY327696 GES327689:GEU327696 GOO327689:GOQ327696 GYK327689:GYM327696 HIG327689:HII327696 HSC327689:HSE327696 IBY327689:ICA327696 ILU327689:ILW327696 IVQ327689:IVS327696 JFM327689:JFO327696 JPI327689:JPK327696 JZE327689:JZG327696 KJA327689:KJC327696 KSW327689:KSY327696 LCS327689:LCU327696 LMO327689:LMQ327696 LWK327689:LWM327696 MGG327689:MGI327696 MQC327689:MQE327696 MZY327689:NAA327696 NJU327689:NJW327696 NTQ327689:NTS327696 ODM327689:ODO327696 ONI327689:ONK327696 OXE327689:OXG327696 PHA327689:PHC327696 PQW327689:PQY327696 QAS327689:QAU327696 QKO327689:QKQ327696 QUK327689:QUM327696 REG327689:REI327696 ROC327689:ROE327696 RXY327689:RYA327696 SHU327689:SHW327696 SRQ327689:SRS327696 TBM327689:TBO327696 TLI327689:TLK327696 TVE327689:TVG327696 UFA327689:UFC327696 UOW327689:UOY327696 UYS327689:UYU327696 VIO327689:VIQ327696 VSK327689:VSM327696 WCG327689:WCI327696 WMC327689:WME327696 WVY327689:WWA327696 Q393225:S393232 JM393225:JO393232 TI393225:TK393232 ADE393225:ADG393232 ANA393225:ANC393232 AWW393225:AWY393232 BGS393225:BGU393232 BQO393225:BQQ393232 CAK393225:CAM393232 CKG393225:CKI393232 CUC393225:CUE393232 DDY393225:DEA393232 DNU393225:DNW393232 DXQ393225:DXS393232 EHM393225:EHO393232 ERI393225:ERK393232 FBE393225:FBG393232 FLA393225:FLC393232 FUW393225:FUY393232 GES393225:GEU393232 GOO393225:GOQ393232 GYK393225:GYM393232 HIG393225:HII393232 HSC393225:HSE393232 IBY393225:ICA393232 ILU393225:ILW393232 IVQ393225:IVS393232 JFM393225:JFO393232 JPI393225:JPK393232 JZE393225:JZG393232 KJA393225:KJC393232 KSW393225:KSY393232 LCS393225:LCU393232 LMO393225:LMQ393232 LWK393225:LWM393232 MGG393225:MGI393232 MQC393225:MQE393232 MZY393225:NAA393232 NJU393225:NJW393232 NTQ393225:NTS393232 ODM393225:ODO393232 ONI393225:ONK393232 OXE393225:OXG393232 PHA393225:PHC393232 PQW393225:PQY393232 QAS393225:QAU393232 QKO393225:QKQ393232 QUK393225:QUM393232 REG393225:REI393232 ROC393225:ROE393232 RXY393225:RYA393232 SHU393225:SHW393232 SRQ393225:SRS393232 TBM393225:TBO393232 TLI393225:TLK393232 TVE393225:TVG393232 UFA393225:UFC393232 UOW393225:UOY393232 UYS393225:UYU393232 VIO393225:VIQ393232 VSK393225:VSM393232 WCG393225:WCI393232 WMC393225:WME393232 WVY393225:WWA393232 Q458761:S458768 JM458761:JO458768 TI458761:TK458768 ADE458761:ADG458768 ANA458761:ANC458768 AWW458761:AWY458768 BGS458761:BGU458768 BQO458761:BQQ458768 CAK458761:CAM458768 CKG458761:CKI458768 CUC458761:CUE458768 DDY458761:DEA458768 DNU458761:DNW458768 DXQ458761:DXS458768 EHM458761:EHO458768 ERI458761:ERK458768 FBE458761:FBG458768 FLA458761:FLC458768 FUW458761:FUY458768 GES458761:GEU458768 GOO458761:GOQ458768 GYK458761:GYM458768 HIG458761:HII458768 HSC458761:HSE458768 IBY458761:ICA458768 ILU458761:ILW458768 IVQ458761:IVS458768 JFM458761:JFO458768 JPI458761:JPK458768 JZE458761:JZG458768 KJA458761:KJC458768 KSW458761:KSY458768 LCS458761:LCU458768 LMO458761:LMQ458768 LWK458761:LWM458768 MGG458761:MGI458768 MQC458761:MQE458768 MZY458761:NAA458768 NJU458761:NJW458768 NTQ458761:NTS458768 ODM458761:ODO458768 ONI458761:ONK458768 OXE458761:OXG458768 PHA458761:PHC458768 PQW458761:PQY458768 QAS458761:QAU458768 QKO458761:QKQ458768 QUK458761:QUM458768 REG458761:REI458768 ROC458761:ROE458768 RXY458761:RYA458768 SHU458761:SHW458768 SRQ458761:SRS458768 TBM458761:TBO458768 TLI458761:TLK458768 TVE458761:TVG458768 UFA458761:UFC458768 UOW458761:UOY458768 UYS458761:UYU458768 VIO458761:VIQ458768 VSK458761:VSM458768 WCG458761:WCI458768 WMC458761:WME458768 WVY458761:WWA458768 Q524297:S524304 JM524297:JO524304 TI524297:TK524304 ADE524297:ADG524304 ANA524297:ANC524304 AWW524297:AWY524304 BGS524297:BGU524304 BQO524297:BQQ524304 CAK524297:CAM524304 CKG524297:CKI524304 CUC524297:CUE524304 DDY524297:DEA524304 DNU524297:DNW524304 DXQ524297:DXS524304 EHM524297:EHO524304 ERI524297:ERK524304 FBE524297:FBG524304 FLA524297:FLC524304 FUW524297:FUY524304 GES524297:GEU524304 GOO524297:GOQ524304 GYK524297:GYM524304 HIG524297:HII524304 HSC524297:HSE524304 IBY524297:ICA524304 ILU524297:ILW524304 IVQ524297:IVS524304 JFM524297:JFO524304 JPI524297:JPK524304 JZE524297:JZG524304 KJA524297:KJC524304 KSW524297:KSY524304 LCS524297:LCU524304 LMO524297:LMQ524304 LWK524297:LWM524304 MGG524297:MGI524304 MQC524297:MQE524304 MZY524297:NAA524304 NJU524297:NJW524304 NTQ524297:NTS524304 ODM524297:ODO524304 ONI524297:ONK524304 OXE524297:OXG524304 PHA524297:PHC524304 PQW524297:PQY524304 QAS524297:QAU524304 QKO524297:QKQ524304 QUK524297:QUM524304 REG524297:REI524304 ROC524297:ROE524304 RXY524297:RYA524304 SHU524297:SHW524304 SRQ524297:SRS524304 TBM524297:TBO524304 TLI524297:TLK524304 TVE524297:TVG524304 UFA524297:UFC524304 UOW524297:UOY524304 UYS524297:UYU524304 VIO524297:VIQ524304 VSK524297:VSM524304 WCG524297:WCI524304 WMC524297:WME524304 WVY524297:WWA524304 Q589833:S589840 JM589833:JO589840 TI589833:TK589840 ADE589833:ADG589840 ANA589833:ANC589840 AWW589833:AWY589840 BGS589833:BGU589840 BQO589833:BQQ589840 CAK589833:CAM589840 CKG589833:CKI589840 CUC589833:CUE589840 DDY589833:DEA589840 DNU589833:DNW589840 DXQ589833:DXS589840 EHM589833:EHO589840 ERI589833:ERK589840 FBE589833:FBG589840 FLA589833:FLC589840 FUW589833:FUY589840 GES589833:GEU589840 GOO589833:GOQ589840 GYK589833:GYM589840 HIG589833:HII589840 HSC589833:HSE589840 IBY589833:ICA589840 ILU589833:ILW589840 IVQ589833:IVS589840 JFM589833:JFO589840 JPI589833:JPK589840 JZE589833:JZG589840 KJA589833:KJC589840 KSW589833:KSY589840 LCS589833:LCU589840 LMO589833:LMQ589840 LWK589833:LWM589840 MGG589833:MGI589840 MQC589833:MQE589840 MZY589833:NAA589840 NJU589833:NJW589840 NTQ589833:NTS589840 ODM589833:ODO589840 ONI589833:ONK589840 OXE589833:OXG589840 PHA589833:PHC589840 PQW589833:PQY589840 QAS589833:QAU589840 QKO589833:QKQ589840 QUK589833:QUM589840 REG589833:REI589840 ROC589833:ROE589840 RXY589833:RYA589840 SHU589833:SHW589840 SRQ589833:SRS589840 TBM589833:TBO589840 TLI589833:TLK589840 TVE589833:TVG589840 UFA589833:UFC589840 UOW589833:UOY589840 UYS589833:UYU589840 VIO589833:VIQ589840 VSK589833:VSM589840 WCG589833:WCI589840 WMC589833:WME589840 WVY589833:WWA589840 Q655369:S655376 JM655369:JO655376 TI655369:TK655376 ADE655369:ADG655376 ANA655369:ANC655376 AWW655369:AWY655376 BGS655369:BGU655376 BQO655369:BQQ655376 CAK655369:CAM655376 CKG655369:CKI655376 CUC655369:CUE655376 DDY655369:DEA655376 DNU655369:DNW655376 DXQ655369:DXS655376 EHM655369:EHO655376 ERI655369:ERK655376 FBE655369:FBG655376 FLA655369:FLC655376 FUW655369:FUY655376 GES655369:GEU655376 GOO655369:GOQ655376 GYK655369:GYM655376 HIG655369:HII655376 HSC655369:HSE655376 IBY655369:ICA655376 ILU655369:ILW655376 IVQ655369:IVS655376 JFM655369:JFO655376 JPI655369:JPK655376 JZE655369:JZG655376 KJA655369:KJC655376 KSW655369:KSY655376 LCS655369:LCU655376 LMO655369:LMQ655376 LWK655369:LWM655376 MGG655369:MGI655376 MQC655369:MQE655376 MZY655369:NAA655376 NJU655369:NJW655376 NTQ655369:NTS655376 ODM655369:ODO655376 ONI655369:ONK655376 OXE655369:OXG655376 PHA655369:PHC655376 PQW655369:PQY655376 QAS655369:QAU655376 QKO655369:QKQ655376 QUK655369:QUM655376 REG655369:REI655376 ROC655369:ROE655376 RXY655369:RYA655376 SHU655369:SHW655376 SRQ655369:SRS655376 TBM655369:TBO655376 TLI655369:TLK655376 TVE655369:TVG655376 UFA655369:UFC655376 UOW655369:UOY655376 UYS655369:UYU655376 VIO655369:VIQ655376 VSK655369:VSM655376 WCG655369:WCI655376 WMC655369:WME655376 WVY655369:WWA655376 Q720905:S720912 JM720905:JO720912 TI720905:TK720912 ADE720905:ADG720912 ANA720905:ANC720912 AWW720905:AWY720912 BGS720905:BGU720912 BQO720905:BQQ720912 CAK720905:CAM720912 CKG720905:CKI720912 CUC720905:CUE720912 DDY720905:DEA720912 DNU720905:DNW720912 DXQ720905:DXS720912 EHM720905:EHO720912 ERI720905:ERK720912 FBE720905:FBG720912 FLA720905:FLC720912 FUW720905:FUY720912 GES720905:GEU720912 GOO720905:GOQ720912 GYK720905:GYM720912 HIG720905:HII720912 HSC720905:HSE720912 IBY720905:ICA720912 ILU720905:ILW720912 IVQ720905:IVS720912 JFM720905:JFO720912 JPI720905:JPK720912 JZE720905:JZG720912 KJA720905:KJC720912 KSW720905:KSY720912 LCS720905:LCU720912 LMO720905:LMQ720912 LWK720905:LWM720912 MGG720905:MGI720912 MQC720905:MQE720912 MZY720905:NAA720912 NJU720905:NJW720912 NTQ720905:NTS720912 ODM720905:ODO720912 ONI720905:ONK720912 OXE720905:OXG720912 PHA720905:PHC720912 PQW720905:PQY720912 QAS720905:QAU720912 QKO720905:QKQ720912 QUK720905:QUM720912 REG720905:REI720912 ROC720905:ROE720912 RXY720905:RYA720912 SHU720905:SHW720912 SRQ720905:SRS720912 TBM720905:TBO720912 TLI720905:TLK720912 TVE720905:TVG720912 UFA720905:UFC720912 UOW720905:UOY720912 UYS720905:UYU720912 VIO720905:VIQ720912 VSK720905:VSM720912 WCG720905:WCI720912 WMC720905:WME720912 WVY720905:WWA720912 Q786441:S786448 JM786441:JO786448 TI786441:TK786448 ADE786441:ADG786448 ANA786441:ANC786448 AWW786441:AWY786448 BGS786441:BGU786448 BQO786441:BQQ786448 CAK786441:CAM786448 CKG786441:CKI786448 CUC786441:CUE786448 DDY786441:DEA786448 DNU786441:DNW786448 DXQ786441:DXS786448 EHM786441:EHO786448 ERI786441:ERK786448 FBE786441:FBG786448 FLA786441:FLC786448 FUW786441:FUY786448 GES786441:GEU786448 GOO786441:GOQ786448 GYK786441:GYM786448 HIG786441:HII786448 HSC786441:HSE786448 IBY786441:ICA786448 ILU786441:ILW786448 IVQ786441:IVS786448 JFM786441:JFO786448 JPI786441:JPK786448 JZE786441:JZG786448 KJA786441:KJC786448 KSW786441:KSY786448 LCS786441:LCU786448 LMO786441:LMQ786448 LWK786441:LWM786448 MGG786441:MGI786448 MQC786441:MQE786448 MZY786441:NAA786448 NJU786441:NJW786448 NTQ786441:NTS786448 ODM786441:ODO786448 ONI786441:ONK786448 OXE786441:OXG786448 PHA786441:PHC786448 PQW786441:PQY786448 QAS786441:QAU786448 QKO786441:QKQ786448 QUK786441:QUM786448 REG786441:REI786448 ROC786441:ROE786448 RXY786441:RYA786448 SHU786441:SHW786448 SRQ786441:SRS786448 TBM786441:TBO786448 TLI786441:TLK786448 TVE786441:TVG786448 UFA786441:UFC786448 UOW786441:UOY786448 UYS786441:UYU786448 VIO786441:VIQ786448 VSK786441:VSM786448 WCG786441:WCI786448 WMC786441:WME786448 WVY786441:WWA786448 Q851977:S851984 JM851977:JO851984 TI851977:TK851984 ADE851977:ADG851984 ANA851977:ANC851984 AWW851977:AWY851984 BGS851977:BGU851984 BQO851977:BQQ851984 CAK851977:CAM851984 CKG851977:CKI851984 CUC851977:CUE851984 DDY851977:DEA851984 DNU851977:DNW851984 DXQ851977:DXS851984 EHM851977:EHO851984 ERI851977:ERK851984 FBE851977:FBG851984 FLA851977:FLC851984 FUW851977:FUY851984 GES851977:GEU851984 GOO851977:GOQ851984 GYK851977:GYM851984 HIG851977:HII851984 HSC851977:HSE851984 IBY851977:ICA851984 ILU851977:ILW851984 IVQ851977:IVS851984 JFM851977:JFO851984 JPI851977:JPK851984 JZE851977:JZG851984 KJA851977:KJC851984 KSW851977:KSY851984 LCS851977:LCU851984 LMO851977:LMQ851984 LWK851977:LWM851984 MGG851977:MGI851984 MQC851977:MQE851984 MZY851977:NAA851984 NJU851977:NJW851984 NTQ851977:NTS851984 ODM851977:ODO851984 ONI851977:ONK851984 OXE851977:OXG851984 PHA851977:PHC851984 PQW851977:PQY851984 QAS851977:QAU851984 QKO851977:QKQ851984 QUK851977:QUM851984 REG851977:REI851984 ROC851977:ROE851984 RXY851977:RYA851984 SHU851977:SHW851984 SRQ851977:SRS851984 TBM851977:TBO851984 TLI851977:TLK851984 TVE851977:TVG851984 UFA851977:UFC851984 UOW851977:UOY851984 UYS851977:UYU851984 VIO851977:VIQ851984 VSK851977:VSM851984 WCG851977:WCI851984 WMC851977:WME851984 WVY851977:WWA851984 Q917513:S917520 JM917513:JO917520 TI917513:TK917520 ADE917513:ADG917520 ANA917513:ANC917520 AWW917513:AWY917520 BGS917513:BGU917520 BQO917513:BQQ917520 CAK917513:CAM917520 CKG917513:CKI917520 CUC917513:CUE917520 DDY917513:DEA917520 DNU917513:DNW917520 DXQ917513:DXS917520 EHM917513:EHO917520 ERI917513:ERK917520 FBE917513:FBG917520 FLA917513:FLC917520 FUW917513:FUY917520 GES917513:GEU917520 GOO917513:GOQ917520 GYK917513:GYM917520 HIG917513:HII917520 HSC917513:HSE917520 IBY917513:ICA917520 ILU917513:ILW917520 IVQ917513:IVS917520 JFM917513:JFO917520 JPI917513:JPK917520 JZE917513:JZG917520 KJA917513:KJC917520 KSW917513:KSY917520 LCS917513:LCU917520 LMO917513:LMQ917520 LWK917513:LWM917520 MGG917513:MGI917520 MQC917513:MQE917520 MZY917513:NAA917520 NJU917513:NJW917520 NTQ917513:NTS917520 ODM917513:ODO917520 ONI917513:ONK917520 OXE917513:OXG917520 PHA917513:PHC917520 PQW917513:PQY917520 QAS917513:QAU917520 QKO917513:QKQ917520 QUK917513:QUM917520 REG917513:REI917520 ROC917513:ROE917520 RXY917513:RYA917520 SHU917513:SHW917520 SRQ917513:SRS917520 TBM917513:TBO917520 TLI917513:TLK917520 TVE917513:TVG917520 UFA917513:UFC917520 UOW917513:UOY917520 UYS917513:UYU917520 VIO917513:VIQ917520 VSK917513:VSM917520 WCG917513:WCI917520 WMC917513:WME917520 WVY917513:WWA917520 Q983049:S983056 JM983049:JO983056 TI983049:TK983056 ADE983049:ADG983056 ANA983049:ANC983056 AWW983049:AWY983056 BGS983049:BGU983056 BQO983049:BQQ983056 CAK983049:CAM983056 CKG983049:CKI983056 CUC983049:CUE983056 DDY983049:DEA983056 DNU983049:DNW983056 DXQ983049:DXS983056 EHM983049:EHO983056 ERI983049:ERK983056 FBE983049:FBG983056 FLA983049:FLC983056 FUW983049:FUY983056 GES983049:GEU983056 GOO983049:GOQ983056 GYK983049:GYM983056 HIG983049:HII983056 HSC983049:HSE983056 IBY983049:ICA983056 ILU983049:ILW983056 IVQ983049:IVS983056 JFM983049:JFO983056 JPI983049:JPK983056 JZE983049:JZG983056 KJA983049:KJC983056 KSW983049:KSY983056 LCS983049:LCU983056 LMO983049:LMQ983056 LWK983049:LWM983056 MGG983049:MGI983056 MQC983049:MQE983056 MZY983049:NAA983056 NJU983049:NJW983056 NTQ983049:NTS983056 ODM983049:ODO983056 ONI983049:ONK983056 OXE983049:OXG983056 PHA983049:PHC983056 PQW983049:PQY983056 QAS983049:QAU983056 QKO983049:QKQ983056 QUK983049:QUM983056 REG983049:REI983056 ROC983049:ROE983056 RXY983049:RYA983056 SHU983049:SHW983056 SRQ983049:SRS983056 TBM983049:TBO983056 TLI983049:TLK983056 TVE983049:TVG983056 UFA983049:UFC983056 UOW983049:UOY983056 UYS983049:UYU983056 VIO983049:VIQ983056 VSK983049:VSM983056 WCG983049:WCI983056 WMC983049:WME983056 WVY983049:WWA983056">
      <formula1>$U$18:$U$20</formula1>
    </dataValidation>
  </dataValidations>
  <printOptions horizontalCentered="1"/>
  <pageMargins left="0.51181102362204722" right="0.51181102362204722" top="0.51181102362204722" bottom="0.51181102362204722" header="0.51181102362204722" footer="0.19685039370078741"/>
  <pageSetup paperSize="9" scale="29" orientation="landscape" r:id="rId1"/>
  <headerFooter alignWithMargins="0">
    <oddFooter>&amp;RP</oddFooter>
  </headerFooter>
  <rowBreaks count="1" manualBreakCount="1">
    <brk id="9" max="6553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zoomScale="40" zoomScaleNormal="40" workbookViewId="0">
      <selection sqref="A1:P3"/>
    </sheetView>
  </sheetViews>
  <sheetFormatPr defaultRowHeight="12.75" x14ac:dyDescent="0.2"/>
  <cols>
    <col min="1" max="1" width="10.5703125" style="190" customWidth="1"/>
    <col min="2" max="2" width="23.140625" style="190" customWidth="1"/>
    <col min="3" max="3" width="24.28515625" style="190" customWidth="1"/>
    <col min="4" max="4" width="11.5703125" style="190" customWidth="1"/>
    <col min="5" max="6" width="10.5703125" style="190" customWidth="1"/>
    <col min="7" max="7" width="16.5703125" style="190" customWidth="1"/>
    <col min="8" max="10" width="16.42578125" style="190" customWidth="1"/>
    <col min="11" max="14" width="10.5703125" style="190" customWidth="1"/>
    <col min="15" max="15" width="17.28515625" style="190" bestFit="1" customWidth="1"/>
    <col min="16" max="16" width="19" style="190" bestFit="1" customWidth="1"/>
    <col min="17" max="17" width="16.7109375" style="190" bestFit="1" customWidth="1"/>
    <col min="18" max="18" width="10.5703125" style="190" customWidth="1"/>
    <col min="19" max="19" width="3" style="190" customWidth="1"/>
    <col min="20" max="31" width="9.140625" style="190"/>
    <col min="32" max="32" width="8.85546875" style="190" customWidth="1"/>
    <col min="33" max="256" width="9.140625" style="190"/>
    <col min="257" max="274" width="10.5703125" style="190" customWidth="1"/>
    <col min="275" max="275" width="3" style="190" customWidth="1"/>
    <col min="276" max="512" width="9.140625" style="190"/>
    <col min="513" max="530" width="10.5703125" style="190" customWidth="1"/>
    <col min="531" max="531" width="3" style="190" customWidth="1"/>
    <col min="532" max="768" width="9.140625" style="190"/>
    <col min="769" max="786" width="10.5703125" style="190" customWidth="1"/>
    <col min="787" max="787" width="3" style="190" customWidth="1"/>
    <col min="788" max="1024" width="9.140625" style="190"/>
    <col min="1025" max="1042" width="10.5703125" style="190" customWidth="1"/>
    <col min="1043" max="1043" width="3" style="190" customWidth="1"/>
    <col min="1044" max="1280" width="9.140625" style="190"/>
    <col min="1281" max="1298" width="10.5703125" style="190" customWidth="1"/>
    <col min="1299" max="1299" width="3" style="190" customWidth="1"/>
    <col min="1300" max="1536" width="9.140625" style="190"/>
    <col min="1537" max="1554" width="10.5703125" style="190" customWidth="1"/>
    <col min="1555" max="1555" width="3" style="190" customWidth="1"/>
    <col min="1556" max="1792" width="9.140625" style="190"/>
    <col min="1793" max="1810" width="10.5703125" style="190" customWidth="1"/>
    <col min="1811" max="1811" width="3" style="190" customWidth="1"/>
    <col min="1812" max="2048" width="9.140625" style="190"/>
    <col min="2049" max="2066" width="10.5703125" style="190" customWidth="1"/>
    <col min="2067" max="2067" width="3" style="190" customWidth="1"/>
    <col min="2068" max="2304" width="9.140625" style="190"/>
    <col min="2305" max="2322" width="10.5703125" style="190" customWidth="1"/>
    <col min="2323" max="2323" width="3" style="190" customWidth="1"/>
    <col min="2324" max="2560" width="9.140625" style="190"/>
    <col min="2561" max="2578" width="10.5703125" style="190" customWidth="1"/>
    <col min="2579" max="2579" width="3" style="190" customWidth="1"/>
    <col min="2580" max="2816" width="9.140625" style="190"/>
    <col min="2817" max="2834" width="10.5703125" style="190" customWidth="1"/>
    <col min="2835" max="2835" width="3" style="190" customWidth="1"/>
    <col min="2836" max="3072" width="9.140625" style="190"/>
    <col min="3073" max="3090" width="10.5703125" style="190" customWidth="1"/>
    <col min="3091" max="3091" width="3" style="190" customWidth="1"/>
    <col min="3092" max="3328" width="9.140625" style="190"/>
    <col min="3329" max="3346" width="10.5703125" style="190" customWidth="1"/>
    <col min="3347" max="3347" width="3" style="190" customWidth="1"/>
    <col min="3348" max="3584" width="9.140625" style="190"/>
    <col min="3585" max="3602" width="10.5703125" style="190" customWidth="1"/>
    <col min="3603" max="3603" width="3" style="190" customWidth="1"/>
    <col min="3604" max="3840" width="9.140625" style="190"/>
    <col min="3841" max="3858" width="10.5703125" style="190" customWidth="1"/>
    <col min="3859" max="3859" width="3" style="190" customWidth="1"/>
    <col min="3860" max="4096" width="9.140625" style="190"/>
    <col min="4097" max="4114" width="10.5703125" style="190" customWidth="1"/>
    <col min="4115" max="4115" width="3" style="190" customWidth="1"/>
    <col min="4116" max="4352" width="9.140625" style="190"/>
    <col min="4353" max="4370" width="10.5703125" style="190" customWidth="1"/>
    <col min="4371" max="4371" width="3" style="190" customWidth="1"/>
    <col min="4372" max="4608" width="9.140625" style="190"/>
    <col min="4609" max="4626" width="10.5703125" style="190" customWidth="1"/>
    <col min="4627" max="4627" width="3" style="190" customWidth="1"/>
    <col min="4628" max="4864" width="9.140625" style="190"/>
    <col min="4865" max="4882" width="10.5703125" style="190" customWidth="1"/>
    <col min="4883" max="4883" width="3" style="190" customWidth="1"/>
    <col min="4884" max="5120" width="9.140625" style="190"/>
    <col min="5121" max="5138" width="10.5703125" style="190" customWidth="1"/>
    <col min="5139" max="5139" width="3" style="190" customWidth="1"/>
    <col min="5140" max="5376" width="9.140625" style="190"/>
    <col min="5377" max="5394" width="10.5703125" style="190" customWidth="1"/>
    <col min="5395" max="5395" width="3" style="190" customWidth="1"/>
    <col min="5396" max="5632" width="9.140625" style="190"/>
    <col min="5633" max="5650" width="10.5703125" style="190" customWidth="1"/>
    <col min="5651" max="5651" width="3" style="190" customWidth="1"/>
    <col min="5652" max="5888" width="9.140625" style="190"/>
    <col min="5889" max="5906" width="10.5703125" style="190" customWidth="1"/>
    <col min="5907" max="5907" width="3" style="190" customWidth="1"/>
    <col min="5908" max="6144" width="9.140625" style="190"/>
    <col min="6145" max="6162" width="10.5703125" style="190" customWidth="1"/>
    <col min="6163" max="6163" width="3" style="190" customWidth="1"/>
    <col min="6164" max="6400" width="9.140625" style="190"/>
    <col min="6401" max="6418" width="10.5703125" style="190" customWidth="1"/>
    <col min="6419" max="6419" width="3" style="190" customWidth="1"/>
    <col min="6420" max="6656" width="9.140625" style="190"/>
    <col min="6657" max="6674" width="10.5703125" style="190" customWidth="1"/>
    <col min="6675" max="6675" width="3" style="190" customWidth="1"/>
    <col min="6676" max="6912" width="9.140625" style="190"/>
    <col min="6913" max="6930" width="10.5703125" style="190" customWidth="1"/>
    <col min="6931" max="6931" width="3" style="190" customWidth="1"/>
    <col min="6932" max="7168" width="9.140625" style="190"/>
    <col min="7169" max="7186" width="10.5703125" style="190" customWidth="1"/>
    <col min="7187" max="7187" width="3" style="190" customWidth="1"/>
    <col min="7188" max="7424" width="9.140625" style="190"/>
    <col min="7425" max="7442" width="10.5703125" style="190" customWidth="1"/>
    <col min="7443" max="7443" width="3" style="190" customWidth="1"/>
    <col min="7444" max="7680" width="9.140625" style="190"/>
    <col min="7681" max="7698" width="10.5703125" style="190" customWidth="1"/>
    <col min="7699" max="7699" width="3" style="190" customWidth="1"/>
    <col min="7700" max="7936" width="9.140625" style="190"/>
    <col min="7937" max="7954" width="10.5703125" style="190" customWidth="1"/>
    <col min="7955" max="7955" width="3" style="190" customWidth="1"/>
    <col min="7956" max="8192" width="9.140625" style="190"/>
    <col min="8193" max="8210" width="10.5703125" style="190" customWidth="1"/>
    <col min="8211" max="8211" width="3" style="190" customWidth="1"/>
    <col min="8212" max="8448" width="9.140625" style="190"/>
    <col min="8449" max="8466" width="10.5703125" style="190" customWidth="1"/>
    <col min="8467" max="8467" width="3" style="190" customWidth="1"/>
    <col min="8468" max="8704" width="9.140625" style="190"/>
    <col min="8705" max="8722" width="10.5703125" style="190" customWidth="1"/>
    <col min="8723" max="8723" width="3" style="190" customWidth="1"/>
    <col min="8724" max="8960" width="9.140625" style="190"/>
    <col min="8961" max="8978" width="10.5703125" style="190" customWidth="1"/>
    <col min="8979" max="8979" width="3" style="190" customWidth="1"/>
    <col min="8980" max="9216" width="9.140625" style="190"/>
    <col min="9217" max="9234" width="10.5703125" style="190" customWidth="1"/>
    <col min="9235" max="9235" width="3" style="190" customWidth="1"/>
    <col min="9236" max="9472" width="9.140625" style="190"/>
    <col min="9473" max="9490" width="10.5703125" style="190" customWidth="1"/>
    <col min="9491" max="9491" width="3" style="190" customWidth="1"/>
    <col min="9492" max="9728" width="9.140625" style="190"/>
    <col min="9729" max="9746" width="10.5703125" style="190" customWidth="1"/>
    <col min="9747" max="9747" width="3" style="190" customWidth="1"/>
    <col min="9748" max="9984" width="9.140625" style="190"/>
    <col min="9985" max="10002" width="10.5703125" style="190" customWidth="1"/>
    <col min="10003" max="10003" width="3" style="190" customWidth="1"/>
    <col min="10004" max="10240" width="9.140625" style="190"/>
    <col min="10241" max="10258" width="10.5703125" style="190" customWidth="1"/>
    <col min="10259" max="10259" width="3" style="190" customWidth="1"/>
    <col min="10260" max="10496" width="9.140625" style="190"/>
    <col min="10497" max="10514" width="10.5703125" style="190" customWidth="1"/>
    <col min="10515" max="10515" width="3" style="190" customWidth="1"/>
    <col min="10516" max="10752" width="9.140625" style="190"/>
    <col min="10753" max="10770" width="10.5703125" style="190" customWidth="1"/>
    <col min="10771" max="10771" width="3" style="190" customWidth="1"/>
    <col min="10772" max="11008" width="9.140625" style="190"/>
    <col min="11009" max="11026" width="10.5703125" style="190" customWidth="1"/>
    <col min="11027" max="11027" width="3" style="190" customWidth="1"/>
    <col min="11028" max="11264" width="9.140625" style="190"/>
    <col min="11265" max="11282" width="10.5703125" style="190" customWidth="1"/>
    <col min="11283" max="11283" width="3" style="190" customWidth="1"/>
    <col min="11284" max="11520" width="9.140625" style="190"/>
    <col min="11521" max="11538" width="10.5703125" style="190" customWidth="1"/>
    <col min="11539" max="11539" width="3" style="190" customWidth="1"/>
    <col min="11540" max="11776" width="9.140625" style="190"/>
    <col min="11777" max="11794" width="10.5703125" style="190" customWidth="1"/>
    <col min="11795" max="11795" width="3" style="190" customWidth="1"/>
    <col min="11796" max="12032" width="9.140625" style="190"/>
    <col min="12033" max="12050" width="10.5703125" style="190" customWidth="1"/>
    <col min="12051" max="12051" width="3" style="190" customWidth="1"/>
    <col min="12052" max="12288" width="9.140625" style="190"/>
    <col min="12289" max="12306" width="10.5703125" style="190" customWidth="1"/>
    <col min="12307" max="12307" width="3" style="190" customWidth="1"/>
    <col min="12308" max="12544" width="9.140625" style="190"/>
    <col min="12545" max="12562" width="10.5703125" style="190" customWidth="1"/>
    <col min="12563" max="12563" width="3" style="190" customWidth="1"/>
    <col min="12564" max="12800" width="9.140625" style="190"/>
    <col min="12801" max="12818" width="10.5703125" style="190" customWidth="1"/>
    <col min="12819" max="12819" width="3" style="190" customWidth="1"/>
    <col min="12820" max="13056" width="9.140625" style="190"/>
    <col min="13057" max="13074" width="10.5703125" style="190" customWidth="1"/>
    <col min="13075" max="13075" width="3" style="190" customWidth="1"/>
    <col min="13076" max="13312" width="9.140625" style="190"/>
    <col min="13313" max="13330" width="10.5703125" style="190" customWidth="1"/>
    <col min="13331" max="13331" width="3" style="190" customWidth="1"/>
    <col min="13332" max="13568" width="9.140625" style="190"/>
    <col min="13569" max="13586" width="10.5703125" style="190" customWidth="1"/>
    <col min="13587" max="13587" width="3" style="190" customWidth="1"/>
    <col min="13588" max="13824" width="9.140625" style="190"/>
    <col min="13825" max="13842" width="10.5703125" style="190" customWidth="1"/>
    <col min="13843" max="13843" width="3" style="190" customWidth="1"/>
    <col min="13844" max="14080" width="9.140625" style="190"/>
    <col min="14081" max="14098" width="10.5703125" style="190" customWidth="1"/>
    <col min="14099" max="14099" width="3" style="190" customWidth="1"/>
    <col min="14100" max="14336" width="9.140625" style="190"/>
    <col min="14337" max="14354" width="10.5703125" style="190" customWidth="1"/>
    <col min="14355" max="14355" width="3" style="190" customWidth="1"/>
    <col min="14356" max="14592" width="9.140625" style="190"/>
    <col min="14593" max="14610" width="10.5703125" style="190" customWidth="1"/>
    <col min="14611" max="14611" width="3" style="190" customWidth="1"/>
    <col min="14612" max="14848" width="9.140625" style="190"/>
    <col min="14849" max="14866" width="10.5703125" style="190" customWidth="1"/>
    <col min="14867" max="14867" width="3" style="190" customWidth="1"/>
    <col min="14868" max="15104" width="9.140625" style="190"/>
    <col min="15105" max="15122" width="10.5703125" style="190" customWidth="1"/>
    <col min="15123" max="15123" width="3" style="190" customWidth="1"/>
    <col min="15124" max="15360" width="9.140625" style="190"/>
    <col min="15361" max="15378" width="10.5703125" style="190" customWidth="1"/>
    <col min="15379" max="15379" width="3" style="190" customWidth="1"/>
    <col min="15380" max="15616" width="9.140625" style="190"/>
    <col min="15617" max="15634" width="10.5703125" style="190" customWidth="1"/>
    <col min="15635" max="15635" width="3" style="190" customWidth="1"/>
    <col min="15636" max="15872" width="9.140625" style="190"/>
    <col min="15873" max="15890" width="10.5703125" style="190" customWidth="1"/>
    <col min="15891" max="15891" width="3" style="190" customWidth="1"/>
    <col min="15892" max="16128" width="9.140625" style="190"/>
    <col min="16129" max="16146" width="10.5703125" style="190" customWidth="1"/>
    <col min="16147" max="16147" width="3" style="190" customWidth="1"/>
    <col min="16148" max="16384" width="9.140625" style="190"/>
  </cols>
  <sheetData>
    <row r="1" spans="17:19" ht="15.75" customHeight="1" x14ac:dyDescent="0.2"/>
    <row r="2" spans="17:19" ht="15.75" customHeight="1" x14ac:dyDescent="0.2">
      <c r="Q2" s="583"/>
      <c r="R2" s="583"/>
      <c r="S2" s="583"/>
    </row>
    <row r="3" spans="17:19" ht="15.75" customHeight="1" x14ac:dyDescent="0.2">
      <c r="Q3" s="583"/>
      <c r="R3" s="583"/>
      <c r="S3" s="583"/>
    </row>
    <row r="4" spans="17:19" ht="15.75" customHeight="1" x14ac:dyDescent="0.2">
      <c r="Q4" s="583"/>
      <c r="R4" s="583"/>
      <c r="S4" s="583"/>
    </row>
    <row r="5" spans="17:19" ht="15.75" customHeight="1" x14ac:dyDescent="0.2">
      <c r="Q5" s="583"/>
      <c r="R5" s="583"/>
      <c r="S5" s="583"/>
    </row>
    <row r="6" spans="17:19" ht="15.75" customHeight="1" x14ac:dyDescent="0.2">
      <c r="Q6" s="583"/>
      <c r="R6" s="583"/>
      <c r="S6" s="583"/>
    </row>
    <row r="7" spans="17:19" ht="15.75" customHeight="1" x14ac:dyDescent="0.2">
      <c r="Q7" s="583"/>
      <c r="R7" s="583"/>
      <c r="S7" s="583"/>
    </row>
    <row r="8" spans="17:19" ht="9" customHeight="1" x14ac:dyDescent="0.2">
      <c r="Q8" s="583"/>
      <c r="R8" s="583"/>
      <c r="S8" s="583"/>
    </row>
    <row r="9" spans="17:19" ht="15.75" customHeight="1" x14ac:dyDescent="0.2">
      <c r="Q9" s="583"/>
      <c r="R9" s="583"/>
      <c r="S9" s="583"/>
    </row>
    <row r="55" spans="1:17" ht="18" customHeight="1" x14ac:dyDescent="0.3">
      <c r="A55" s="198"/>
      <c r="B55" s="587"/>
      <c r="C55" s="587"/>
      <c r="D55" s="198"/>
      <c r="H55" s="586" t="s">
        <v>256</v>
      </c>
      <c r="I55" s="586"/>
      <c r="J55" s="586"/>
      <c r="O55" s="586" t="s">
        <v>255</v>
      </c>
      <c r="P55" s="586"/>
      <c r="Q55" s="586"/>
    </row>
    <row r="56" spans="1:17" ht="54" x14ac:dyDescent="0.3">
      <c r="A56" s="209" t="s">
        <v>257</v>
      </c>
      <c r="B56" s="208" t="s">
        <v>256</v>
      </c>
      <c r="C56" s="207" t="s">
        <v>255</v>
      </c>
      <c r="D56" s="191"/>
      <c r="G56" s="206" t="s">
        <v>264</v>
      </c>
      <c r="H56" s="205" t="s">
        <v>263</v>
      </c>
      <c r="I56" s="205" t="s">
        <v>262</v>
      </c>
      <c r="J56" s="205" t="s">
        <v>261</v>
      </c>
      <c r="N56" s="206" t="s">
        <v>264</v>
      </c>
      <c r="O56" s="205" t="s">
        <v>263</v>
      </c>
      <c r="P56" s="205" t="s">
        <v>262</v>
      </c>
      <c r="Q56" s="205" t="s">
        <v>261</v>
      </c>
    </row>
    <row r="57" spans="1:17" ht="20.25" x14ac:dyDescent="0.3">
      <c r="A57" s="204" t="s">
        <v>260</v>
      </c>
      <c r="B57" s="218">
        <f>COUNTIF(PFMEA!N23:N42, "&lt;80")</f>
        <v>0</v>
      </c>
      <c r="C57" s="218">
        <f>O71</f>
        <v>0</v>
      </c>
      <c r="D57" s="191"/>
      <c r="G57" s="197" t="s">
        <v>253</v>
      </c>
      <c r="H57" s="220"/>
      <c r="I57" s="220"/>
      <c r="J57" s="220"/>
      <c r="N57" s="197" t="s">
        <v>253</v>
      </c>
      <c r="O57" s="220"/>
      <c r="P57" s="220"/>
      <c r="Q57" s="220"/>
    </row>
    <row r="58" spans="1:17" ht="20.25" x14ac:dyDescent="0.3">
      <c r="A58" s="219" t="s">
        <v>259</v>
      </c>
      <c r="B58" s="218">
        <f>COUNTIFS(PFMEA!N23:N42,"&gt;=81",PFMEA!N23:N42,"&lt;=200")</f>
        <v>0</v>
      </c>
      <c r="C58" s="218">
        <f>P71</f>
        <v>0</v>
      </c>
      <c r="D58" s="191"/>
      <c r="G58" s="197" t="s">
        <v>249</v>
      </c>
      <c r="H58" s="196">
        <f>COUNTIFS(PFMEA!$A$23:$A$167,"=10",PFMEA!$N$23:$N$167,"&lt;=80",PFMEA!$G$23:$G$167,"&gt;=8")</f>
        <v>0</v>
      </c>
      <c r="I58" s="215">
        <f>COUNTIFS(PFMEA!$A$23:$A$167,"=10",PFMEA!$N$23:$N$167,"&gt;81",PFMEA!$N$23:$N$167,"&lt;=200")</f>
        <v>0</v>
      </c>
      <c r="J58" s="195">
        <f>COUNTIFS(PFMEA!$A$23:$A$167,"=10",PFMEA!$N$23:$N$167,"&gt;201")</f>
        <v>0</v>
      </c>
      <c r="N58" s="197" t="s">
        <v>249</v>
      </c>
      <c r="O58" s="196">
        <f>COUNTIFS(PFMEA!$A$23:$A$167,"=10",PFMEA!$U$23:$U$167,"&lt;=80")</f>
        <v>0</v>
      </c>
      <c r="P58" s="215">
        <f>COUNTIFS(PFMEA!$A$23:$A$167,"=10",PFMEA!$U$23:$U$167,"&gt;81",PFMEA!$U$23:$U$167,"&lt;=200")</f>
        <v>0</v>
      </c>
      <c r="Q58" s="195">
        <f>COUNTIFS(PFMEA!$A$23:$A$167,"=10",PFMEA!$U$23:$U$167,"&gt;201")</f>
        <v>0</v>
      </c>
    </row>
    <row r="59" spans="1:17" ht="20.25" x14ac:dyDescent="0.3">
      <c r="A59" s="201" t="s">
        <v>258</v>
      </c>
      <c r="B59" s="218">
        <f>COUNTIF(PFMEA!N23:N42, "&gt;200")</f>
        <v>0</v>
      </c>
      <c r="C59" s="218">
        <f>Q71</f>
        <v>0</v>
      </c>
      <c r="D59" s="191"/>
      <c r="G59" s="197" t="s">
        <v>247</v>
      </c>
      <c r="H59" s="196">
        <f>COUNTIFS(PFMEA!$A$23:$A$167,"=20",PFMEA!$N$23:$N$167,"&lt;=80")</f>
        <v>0</v>
      </c>
      <c r="I59" s="215">
        <f>COUNTIFS(PFMEA!$A$23:$A$167,"=20",PFMEA!$N$23:$N$167,"&gt;81",PFMEA!$N$23:$N$167,"&lt;=200")</f>
        <v>0</v>
      </c>
      <c r="J59" s="195">
        <f>COUNTIFS(PFMEA!$A$23:$A$167,"=20",PFMEA!$N$23:$N$167,"&gt;201")</f>
        <v>0</v>
      </c>
      <c r="N59" s="197" t="s">
        <v>247</v>
      </c>
      <c r="O59" s="196">
        <f>COUNTIFS(PFMEA!$A$23:$A$167,"=20",PFMEA!$U$23:$U$167,"&lt;=80")</f>
        <v>0</v>
      </c>
      <c r="P59" s="215">
        <f>COUNTIFS(PFMEA!$A$23:$A$167,"=20",PFMEA!$U$23:$U$167,"&gt;81",PFMEA!$U$23:$U$167,"&lt;=200")</f>
        <v>0</v>
      </c>
      <c r="Q59" s="195">
        <f>COUNTIFS(PFMEA!$A$23:$A$167,"=20",PFMEA!$U$23:$U$167,"&gt;201")</f>
        <v>0</v>
      </c>
    </row>
    <row r="60" spans="1:17" ht="20.25" x14ac:dyDescent="0.3">
      <c r="A60" s="199"/>
      <c r="B60" s="199"/>
      <c r="C60" s="199"/>
      <c r="D60" s="191"/>
      <c r="G60" s="197" t="s">
        <v>246</v>
      </c>
      <c r="H60" s="196">
        <f>COUNTIFS(PFMEA!$A$23:$A$167,"=30",PFMEA!$N$23:$N$167,"&lt;=80")</f>
        <v>0</v>
      </c>
      <c r="I60" s="215">
        <f>COUNTIFS(PFMEA!$A$23:$A$167,"=30",PFMEA!$N$23:$N$167,"&gt;81",PFMEA!$N$23:$N$167,"&lt;=200")</f>
        <v>0</v>
      </c>
      <c r="J60" s="195">
        <f>COUNTIFS(PFMEA!$A$23:$A$167,"=30",PFMEA!$N$23:$N$167,"&gt;201")</f>
        <v>0</v>
      </c>
      <c r="N60" s="197" t="s">
        <v>246</v>
      </c>
      <c r="O60" s="196">
        <f>COUNTIFS(PFMEA!$A$23:$A$167,"=30",PFMEA!$U$23:$U$167,"&lt;=80")</f>
        <v>0</v>
      </c>
      <c r="P60" s="215">
        <f>COUNTIFS(PFMEA!$A$23:$A$167,"=30",PFMEA!$U$23:$U$167,"&gt;81",PFMEA!$U$23:$U$167,"&lt;=200")</f>
        <v>0</v>
      </c>
      <c r="Q60" s="195">
        <f>COUNTIFS(PFMEA!$A$23:$A$167,"=30",PFMEA!$U$23:$U$167,"&gt;201")</f>
        <v>0</v>
      </c>
    </row>
    <row r="61" spans="1:17" ht="20.25" x14ac:dyDescent="0.3">
      <c r="A61" s="217"/>
      <c r="B61" s="216"/>
      <c r="C61" s="216"/>
      <c r="D61" s="191"/>
      <c r="G61" s="197" t="s">
        <v>245</v>
      </c>
      <c r="H61" s="196">
        <f>COUNTIFS(PFMEA!$A$23:$A$167,"=40",PFMEA!$N$23:$N$167,"&lt;=80")</f>
        <v>0</v>
      </c>
      <c r="I61" s="215">
        <f>COUNTIFS(PFMEA!$A$23:$A$167,"=40",PFMEA!$N$23:$N$167,"&gt;81",PFMEA!$N$23:$N$167,"&lt;=200")</f>
        <v>0</v>
      </c>
      <c r="J61" s="195">
        <f>COUNTIFS(PFMEA!$A$23:$A$167,"=40",PFMEA!$N$23:$N$167,"&gt;201")</f>
        <v>0</v>
      </c>
      <c r="N61" s="197" t="s">
        <v>245</v>
      </c>
      <c r="O61" s="196">
        <f>COUNTIFS(PFMEA!$A$23:$A$167,"=40",PFMEA!$U$23:$U$167,"&lt;=80")</f>
        <v>0</v>
      </c>
      <c r="P61" s="215">
        <f>COUNTIFS(PFMEA!$A$23:$A$167,"=40",PFMEA!$U$23:$U$167,"&gt;81",PFMEA!$U$23:$U$167,"&lt;=200")</f>
        <v>0</v>
      </c>
      <c r="Q61" s="195">
        <f>COUNTIFS(PFMEA!$A$23:$A$167,"=40",PFMEA!$U$23:$U$167,"&gt;201")</f>
        <v>0</v>
      </c>
    </row>
    <row r="62" spans="1:17" ht="20.25" x14ac:dyDescent="0.3">
      <c r="A62" s="217"/>
      <c r="B62" s="216"/>
      <c r="C62" s="216"/>
      <c r="D62" s="191"/>
      <c r="G62" s="197" t="s">
        <v>244</v>
      </c>
      <c r="H62" s="196">
        <f>COUNTIFS(PFMEA!$A$23:$A$167,"=50",PFMEA!$N$23:$N$167,"&lt;=80")</f>
        <v>0</v>
      </c>
      <c r="I62" s="215">
        <f>COUNTIFS(PFMEA!$A$23:$A$167,"=50",PFMEA!$N$23:$N$167,"&gt;81",PFMEA!$N$23:$N$167,"&lt;=200")</f>
        <v>0</v>
      </c>
      <c r="J62" s="195">
        <f>COUNTIFS(PFMEA!$A$23:$A$167,"=50",PFMEA!$N$23:$N$167,"&gt;201")</f>
        <v>0</v>
      </c>
      <c r="N62" s="197" t="s">
        <v>244</v>
      </c>
      <c r="O62" s="196">
        <f>COUNTIFS(PFMEA!$A$23:$A$167,"=50",PFMEA!$U$23:$U$167,"&lt;=80")</f>
        <v>0</v>
      </c>
      <c r="P62" s="215">
        <f>COUNTIFS(PFMEA!$A$23:$A$167,"=50",PFMEA!$U$23:$U$167,"&gt;81",PFMEA!$U$23:$U$167,"&lt;=200")</f>
        <v>0</v>
      </c>
      <c r="Q62" s="195">
        <f>COUNTIFS(PFMEA!$A$23:$A$167,"=50",PFMEA!$U$23:$U$167,"&gt;201")</f>
        <v>0</v>
      </c>
    </row>
    <row r="63" spans="1:17" ht="20.25" x14ac:dyDescent="0.3">
      <c r="A63" s="217"/>
      <c r="B63" s="216"/>
      <c r="C63" s="216"/>
      <c r="D63" s="191"/>
      <c r="G63" s="197" t="s">
        <v>243</v>
      </c>
      <c r="H63" s="196">
        <f>COUNTIFS(PFMEA!$A$23:$A$167,"=60",PFMEA!$N$23:$N$167,"&lt;=80")</f>
        <v>0</v>
      </c>
      <c r="I63" s="215">
        <f>COUNTIFS(PFMEA!$A$23:$A$167,"=60",PFMEA!$N$23:$N$167,"&gt;81",PFMEA!$N$23:$N$167,"&lt;=200")</f>
        <v>0</v>
      </c>
      <c r="J63" s="195">
        <f>COUNTIFS(PFMEA!$A$23:$A$167,"=60",PFMEA!$N$23:$N$167,"&gt;201")</f>
        <v>0</v>
      </c>
      <c r="N63" s="197" t="s">
        <v>243</v>
      </c>
      <c r="O63" s="196">
        <f>COUNTIFS(PFMEA!$A$23:$A$167,"=60",PFMEA!$U$23:$U$167,"&lt;=80")</f>
        <v>0</v>
      </c>
      <c r="P63" s="215">
        <f>COUNTIFS(PFMEA!$A$23:$A$167,"=60",PFMEA!$U$23:$U$167,"&gt;81",PFMEA!$U$23:$U$167,"&lt;=200")</f>
        <v>0</v>
      </c>
      <c r="Q63" s="195">
        <f>COUNTIFS(PFMEA!$A$23:$A$167,"=60",PFMEA!$U$23:$U$167,"&gt;201")</f>
        <v>0</v>
      </c>
    </row>
    <row r="64" spans="1:17" ht="20.25" x14ac:dyDescent="0.3">
      <c r="A64" s="217"/>
      <c r="B64" s="216"/>
      <c r="C64" s="216"/>
      <c r="D64" s="191"/>
      <c r="G64" s="197" t="s">
        <v>242</v>
      </c>
      <c r="H64" s="196">
        <f>COUNTIFS(PFMEA!$A$23:$A$167,"=70",PFMEA!$N$23:$N$167,"&lt;=80")</f>
        <v>0</v>
      </c>
      <c r="I64" s="215">
        <f>COUNTIFS(PFMEA!$A$23:$A$167,"=70",PFMEA!$N$23:$N$167,"&gt;81",PFMEA!$N$23:$N$167,"&lt;=200")</f>
        <v>0</v>
      </c>
      <c r="J64" s="195">
        <f>COUNTIFS(PFMEA!$A$23:$A$167,"=70",PFMEA!$N$23:$N$167,"&gt;201")</f>
        <v>0</v>
      </c>
      <c r="N64" s="197" t="s">
        <v>242</v>
      </c>
      <c r="O64" s="196">
        <f>COUNTIFS(PFMEA!$A$23:$A$167,"=70",PFMEA!$U$23:$U$167,"&lt;=80")</f>
        <v>0</v>
      </c>
      <c r="P64" s="215">
        <f>COUNTIFS(PFMEA!$A$23:$A$167,"=700",PFMEA!$U$23:$U$167,"&gt;81",PFMEA!$U$23:$U$167,"&lt;=200")</f>
        <v>0</v>
      </c>
      <c r="Q64" s="195">
        <f>COUNTIFS(PFMEA!$A$23:$A$167,"=70",PFMEA!$U$23:$U$167,"&gt;201")</f>
        <v>0</v>
      </c>
    </row>
    <row r="65" spans="1:17" ht="20.25" x14ac:dyDescent="0.3">
      <c r="A65" s="191"/>
      <c r="B65" s="191"/>
      <c r="C65" s="191"/>
      <c r="D65" s="191"/>
      <c r="G65" s="197" t="s">
        <v>241</v>
      </c>
      <c r="H65" s="196">
        <f>COUNTIFS(PFMEA!$A$23:$A$167,"=80",PFMEA!$N$23:$N$167,"&lt;=80")</f>
        <v>0</v>
      </c>
      <c r="I65" s="215">
        <f>COUNTIFS(PFMEA!$A$23:$A$167,"=80",PFMEA!$N$23:$N$167,"&gt;81",PFMEA!$N$23:$N$167,"&lt;=200")</f>
        <v>0</v>
      </c>
      <c r="J65" s="195">
        <f>COUNTIFS(PFMEA!$A$23:$A$167,"=80",PFMEA!$N$23:$N$167,"&gt;201")</f>
        <v>0</v>
      </c>
      <c r="N65" s="197" t="s">
        <v>241</v>
      </c>
      <c r="O65" s="196">
        <f>COUNTIFS(PFMEA!$A$23:$A$167,"=80",PFMEA!$U$23:$U$167,"&lt;=80")</f>
        <v>0</v>
      </c>
      <c r="P65" s="215">
        <f>COUNTIFS(PFMEA!$A$23:$A$167,"=80",PFMEA!$U$23:$U$167,"&gt;81",PFMEA!$U$23:$U$167,"&lt;=200")</f>
        <v>0</v>
      </c>
      <c r="Q65" s="195">
        <f>COUNTIFS(PFMEA!$A$23:$A$167,"=80",PFMEA!$U$23:$U$167,"&gt;201")</f>
        <v>0</v>
      </c>
    </row>
    <row r="66" spans="1:17" ht="20.25" x14ac:dyDescent="0.3">
      <c r="A66" s="191"/>
      <c r="B66" s="191"/>
      <c r="C66" s="191"/>
      <c r="D66" s="191"/>
      <c r="G66" s="197" t="s">
        <v>240</v>
      </c>
      <c r="H66" s="196">
        <f>COUNTIFS(PFMEA!$A$23:$A$167,"=900",PFMEA!$N$23:$N$167,"&lt;=80")</f>
        <v>0</v>
      </c>
      <c r="I66" s="215">
        <f>COUNTIFS(PFMEA!$A$23:$A$167,"=90",PFMEA!$N$23:$N$167,"&gt;81",PFMEA!$N$23:$N$167,"&lt;=200")</f>
        <v>0</v>
      </c>
      <c r="J66" s="195">
        <f>COUNTIFS(PFMEA!$A$23:$A$167,"=90",PFMEA!$N$23:$N$167,"&gt;201")</f>
        <v>0</v>
      </c>
      <c r="N66" s="197" t="s">
        <v>240</v>
      </c>
      <c r="O66" s="196">
        <f>COUNTIFS(PFMEA!$A$23:$A$167,"=90",PFMEA!$U$23:$U$167,"&lt;=80")</f>
        <v>0</v>
      </c>
      <c r="P66" s="215">
        <f>COUNTIFS(PFMEA!$A$23:$A$167,"=90",PFMEA!$U$23:$U$167,"&gt;81",PFMEA!$U$23:$U$167,"&lt;=200")</f>
        <v>0</v>
      </c>
      <c r="Q66" s="195">
        <f>COUNTIFS(PFMEA!$A$23:$A$167,"=90",PFMEA!$U$23:$U$167,"&gt;201")</f>
        <v>0</v>
      </c>
    </row>
    <row r="67" spans="1:17" ht="20.25" x14ac:dyDescent="0.3">
      <c r="A67" s="191"/>
      <c r="B67" s="191"/>
      <c r="C67" s="191"/>
      <c r="D67" s="191"/>
      <c r="G67" s="197" t="s">
        <v>239</v>
      </c>
      <c r="H67" s="196">
        <f>COUNTIFS(PFMEA!$A$23:$A$167,"=100",PFMEA!$N$23:$N$167,"&lt;=80")</f>
        <v>0</v>
      </c>
      <c r="I67" s="215">
        <f>COUNTIFS(PFMEA!$A$23:$A$167,"=100",PFMEA!$N$23:$N$167,"&gt;81",PFMEA!$N$23:$N$167,"&lt;=200")</f>
        <v>0</v>
      </c>
      <c r="J67" s="195">
        <f>COUNTIFS(PFMEA!$A$23:$A$167,"=100",PFMEA!$N$23:$N$167,"&gt;201")</f>
        <v>0</v>
      </c>
      <c r="N67" s="197" t="s">
        <v>239</v>
      </c>
      <c r="O67" s="196">
        <f>COUNTIFS(PFMEA!$A$23:$A$167,"=100",PFMEA!$U$23:$U$167,"&lt;=80")</f>
        <v>0</v>
      </c>
      <c r="P67" s="215">
        <f>COUNTIFS(PFMEA!$A$23:$A$167,"=100",PFMEA!$U$23:$U$167,"&gt;81",PFMEA!$U$23:$U$167,"&lt;=200")</f>
        <v>0</v>
      </c>
      <c r="Q67" s="195">
        <f>COUNTIFS(PFMEA!$A$23:$A$167,"=100",PFMEA!$U$23:$U$167,"&gt;201")</f>
        <v>0</v>
      </c>
    </row>
    <row r="68" spans="1:17" ht="20.25" x14ac:dyDescent="0.3">
      <c r="A68" s="191"/>
      <c r="B68" s="191"/>
      <c r="C68" s="191"/>
      <c r="D68" s="191"/>
      <c r="G68" s="197" t="s">
        <v>238</v>
      </c>
      <c r="H68" s="196">
        <f>COUNTIFS(PFMEA!$A$23:$A$167,"=110",PFMEA!$N$23:$N$167,"&lt;=80")</f>
        <v>0</v>
      </c>
      <c r="I68" s="215">
        <f>COUNTIFS(PFMEA!$A$23:$A$167,"=110",PFMEA!$N$23:$N$167,"&gt;81",PFMEA!$N$23:$N$167,"&lt;=200")</f>
        <v>0</v>
      </c>
      <c r="J68" s="195">
        <f>COUNTIFS(PFMEA!$A$23:$A$167,"=110",PFMEA!$N$23:$N$167,"&gt;201")</f>
        <v>0</v>
      </c>
      <c r="N68" s="197" t="s">
        <v>238</v>
      </c>
      <c r="O68" s="196">
        <f>COUNTIFS(PFMEA!$A$23:$A$167,"=110",PFMEA!$U$23:$U$167,"&lt;=80")</f>
        <v>0</v>
      </c>
      <c r="P68" s="215">
        <f>COUNTIFS(PFMEA!$A$23:$A$167,"=110",PFMEA!$U$23:$U$167,"&gt;81",PFMEA!$U$23:$U$167,"&lt;=200")</f>
        <v>0</v>
      </c>
      <c r="Q68" s="195">
        <f>COUNTIFS(PFMEA!$A$23:$A$167,"=110",PFMEA!$U$23:$U$167,"&gt;201")</f>
        <v>0</v>
      </c>
    </row>
    <row r="69" spans="1:17" ht="20.25" x14ac:dyDescent="0.3">
      <c r="A69" s="191"/>
      <c r="B69" s="191"/>
      <c r="C69" s="191"/>
      <c r="D69" s="191"/>
      <c r="G69" s="197" t="s">
        <v>237</v>
      </c>
      <c r="H69" s="196">
        <f>COUNTIFS(PFMEA!$A$23:$A$167,"=120",PFMEA!$N$23:$N$167,"&lt;=80")</f>
        <v>0</v>
      </c>
      <c r="I69" s="215">
        <f>COUNTIFS(PFMEA!$A$23:$A$167,"=120",PFMEA!$N$23:$N$167,"&gt;81",PFMEA!$N$23:$N$167,"&lt;=200")</f>
        <v>0</v>
      </c>
      <c r="J69" s="195">
        <f>COUNTIFS(PFMEA!$A$23:$A$167,"=120",PFMEA!$N$23:$N$167,"&gt;201")</f>
        <v>0</v>
      </c>
      <c r="N69" s="197" t="s">
        <v>237</v>
      </c>
      <c r="O69" s="196">
        <f>COUNTIFS(PFMEA!$A$23:$A$167,"=120",PFMEA!$U$23:$U$167,"&lt;=80")</f>
        <v>0</v>
      </c>
      <c r="P69" s="215">
        <f>COUNTIFS(PFMEA!$A$23:$A$167,"=120",PFMEA!$U$23:$U$167,"&gt;81",PFMEA!$U$23:$U$167,"&lt;=200")</f>
        <v>0</v>
      </c>
      <c r="Q69" s="195">
        <f>COUNTIFS(PFMEA!$A$23:$A$167,"=120",PFMEA!$U$23:$U$167,"&gt;201")</f>
        <v>0</v>
      </c>
    </row>
    <row r="70" spans="1:17" ht="20.25" x14ac:dyDescent="0.3">
      <c r="A70" s="191"/>
      <c r="B70" s="191"/>
      <c r="C70" s="191"/>
      <c r="D70" s="191"/>
      <c r="G70" s="197" t="s">
        <v>236</v>
      </c>
      <c r="H70" s="196">
        <f>COUNTIFS(PFMEA!$A$23:$A$167,"=130",PFMEA!$N$23:$N$167,"&lt;=80")</f>
        <v>0</v>
      </c>
      <c r="I70" s="215">
        <f>COUNTIFS(PFMEA!$A$23:$A$167,"=130",PFMEA!$N$23:$N$167,"&gt;81",PFMEA!$N$23:$N$167,"&lt;=200")</f>
        <v>0</v>
      </c>
      <c r="J70" s="195">
        <f>COUNTIFS(PFMEA!$A$23:$A$167,"=130",PFMEA!$N$23:$N$167,"&gt;201")</f>
        <v>0</v>
      </c>
      <c r="N70" s="197" t="s">
        <v>236</v>
      </c>
      <c r="O70" s="196">
        <f>COUNTIFS(PFMEA!$A$23:$A$167,"=130",PFMEA!$U$23:$U$167,"&lt;=80")</f>
        <v>0</v>
      </c>
      <c r="P70" s="215">
        <f>COUNTIFS(PFMEA!$A$23:$A$167,"=130",PFMEA!$U$23:$U$167,"&gt;81",PFMEA!$U$23:$U$167,"&lt;=200")</f>
        <v>0</v>
      </c>
      <c r="Q70" s="195">
        <f>COUNTIFS(PFMEA!$A$23:$A$167,"=130",PFMEA!$U$23:$U$167,"&gt;201")</f>
        <v>0</v>
      </c>
    </row>
    <row r="71" spans="1:17" ht="45" customHeight="1" x14ac:dyDescent="0.2">
      <c r="E71" s="585" t="s">
        <v>234</v>
      </c>
      <c r="F71" s="585"/>
      <c r="G71" s="585"/>
      <c r="H71" s="193">
        <f>SUM(H57:H70)</f>
        <v>0</v>
      </c>
      <c r="I71" s="193">
        <f>SUM(I57:I70)</f>
        <v>0</v>
      </c>
      <c r="J71" s="193">
        <f>SUM(J57:J70)</f>
        <v>0</v>
      </c>
      <c r="L71" s="585" t="s">
        <v>234</v>
      </c>
      <c r="M71" s="585"/>
      <c r="N71" s="585"/>
      <c r="O71" s="193">
        <f>SUM(O57:O70)</f>
        <v>0</v>
      </c>
      <c r="P71" s="193">
        <f>SUM(P57:P70)</f>
        <v>0</v>
      </c>
      <c r="Q71" s="193">
        <f>SUM(Q57:Q70)</f>
        <v>0</v>
      </c>
    </row>
  </sheetData>
  <mergeCells count="6">
    <mergeCell ref="Q2:S9"/>
    <mergeCell ref="B55:C55"/>
    <mergeCell ref="E71:G71"/>
    <mergeCell ref="L71:N71"/>
    <mergeCell ref="H55:J55"/>
    <mergeCell ref="O55:Q55"/>
  </mergeCells>
  <dataValidations count="1">
    <dataValidation type="list" allowBlank="1" showInputMessage="1" showErrorMessage="1" sqref="Q2:S9 JM2:JO9 TI2:TK9 ADE2:ADG9 ANA2:ANC9 AWW2:AWY9 BGS2:BGU9 BQO2:BQQ9 CAK2:CAM9 CKG2:CKI9 CUC2:CUE9 DDY2:DEA9 DNU2:DNW9 DXQ2:DXS9 EHM2:EHO9 ERI2:ERK9 FBE2:FBG9 FLA2:FLC9 FUW2:FUY9 GES2:GEU9 GOO2:GOQ9 GYK2:GYM9 HIG2:HII9 HSC2:HSE9 IBY2:ICA9 ILU2:ILW9 IVQ2:IVS9 JFM2:JFO9 JPI2:JPK9 JZE2:JZG9 KJA2:KJC9 KSW2:KSY9 LCS2:LCU9 LMO2:LMQ9 LWK2:LWM9 MGG2:MGI9 MQC2:MQE9 MZY2:NAA9 NJU2:NJW9 NTQ2:NTS9 ODM2:ODO9 ONI2:ONK9 OXE2:OXG9 PHA2:PHC9 PQW2:PQY9 QAS2:QAU9 QKO2:QKQ9 QUK2:QUM9 REG2:REI9 ROC2:ROE9 RXY2:RYA9 SHU2:SHW9 SRQ2:SRS9 TBM2:TBO9 TLI2:TLK9 TVE2:TVG9 UFA2:UFC9 UOW2:UOY9 UYS2:UYU9 VIO2:VIQ9 VSK2:VSM9 WCG2:WCI9 WMC2:WME9 WVY2:WWA9 Q65546:S65553 JM65546:JO65553 TI65546:TK65553 ADE65546:ADG65553 ANA65546:ANC65553 AWW65546:AWY65553 BGS65546:BGU65553 BQO65546:BQQ65553 CAK65546:CAM65553 CKG65546:CKI65553 CUC65546:CUE65553 DDY65546:DEA65553 DNU65546:DNW65553 DXQ65546:DXS65553 EHM65546:EHO65553 ERI65546:ERK65553 FBE65546:FBG65553 FLA65546:FLC65553 FUW65546:FUY65553 GES65546:GEU65553 GOO65546:GOQ65553 GYK65546:GYM65553 HIG65546:HII65553 HSC65546:HSE65553 IBY65546:ICA65553 ILU65546:ILW65553 IVQ65546:IVS65553 JFM65546:JFO65553 JPI65546:JPK65553 JZE65546:JZG65553 KJA65546:KJC65553 KSW65546:KSY65553 LCS65546:LCU65553 LMO65546:LMQ65553 LWK65546:LWM65553 MGG65546:MGI65553 MQC65546:MQE65553 MZY65546:NAA65553 NJU65546:NJW65553 NTQ65546:NTS65553 ODM65546:ODO65553 ONI65546:ONK65553 OXE65546:OXG65553 PHA65546:PHC65553 PQW65546:PQY65553 QAS65546:QAU65553 QKO65546:QKQ65553 QUK65546:QUM65553 REG65546:REI65553 ROC65546:ROE65553 RXY65546:RYA65553 SHU65546:SHW65553 SRQ65546:SRS65553 TBM65546:TBO65553 TLI65546:TLK65553 TVE65546:TVG65553 UFA65546:UFC65553 UOW65546:UOY65553 UYS65546:UYU65553 VIO65546:VIQ65553 VSK65546:VSM65553 WCG65546:WCI65553 WMC65546:WME65553 WVY65546:WWA65553 Q131082:S131089 JM131082:JO131089 TI131082:TK131089 ADE131082:ADG131089 ANA131082:ANC131089 AWW131082:AWY131089 BGS131082:BGU131089 BQO131082:BQQ131089 CAK131082:CAM131089 CKG131082:CKI131089 CUC131082:CUE131089 DDY131082:DEA131089 DNU131082:DNW131089 DXQ131082:DXS131089 EHM131082:EHO131089 ERI131082:ERK131089 FBE131082:FBG131089 FLA131082:FLC131089 FUW131082:FUY131089 GES131082:GEU131089 GOO131082:GOQ131089 GYK131082:GYM131089 HIG131082:HII131089 HSC131082:HSE131089 IBY131082:ICA131089 ILU131082:ILW131089 IVQ131082:IVS131089 JFM131082:JFO131089 JPI131082:JPK131089 JZE131082:JZG131089 KJA131082:KJC131089 KSW131082:KSY131089 LCS131082:LCU131089 LMO131082:LMQ131089 LWK131082:LWM131089 MGG131082:MGI131089 MQC131082:MQE131089 MZY131082:NAA131089 NJU131082:NJW131089 NTQ131082:NTS131089 ODM131082:ODO131089 ONI131082:ONK131089 OXE131082:OXG131089 PHA131082:PHC131089 PQW131082:PQY131089 QAS131082:QAU131089 QKO131082:QKQ131089 QUK131082:QUM131089 REG131082:REI131089 ROC131082:ROE131089 RXY131082:RYA131089 SHU131082:SHW131089 SRQ131082:SRS131089 TBM131082:TBO131089 TLI131082:TLK131089 TVE131082:TVG131089 UFA131082:UFC131089 UOW131082:UOY131089 UYS131082:UYU131089 VIO131082:VIQ131089 VSK131082:VSM131089 WCG131082:WCI131089 WMC131082:WME131089 WVY131082:WWA131089 Q196618:S196625 JM196618:JO196625 TI196618:TK196625 ADE196618:ADG196625 ANA196618:ANC196625 AWW196618:AWY196625 BGS196618:BGU196625 BQO196618:BQQ196625 CAK196618:CAM196625 CKG196618:CKI196625 CUC196618:CUE196625 DDY196618:DEA196625 DNU196618:DNW196625 DXQ196618:DXS196625 EHM196618:EHO196625 ERI196618:ERK196625 FBE196618:FBG196625 FLA196618:FLC196625 FUW196618:FUY196625 GES196618:GEU196625 GOO196618:GOQ196625 GYK196618:GYM196625 HIG196618:HII196625 HSC196618:HSE196625 IBY196618:ICA196625 ILU196618:ILW196625 IVQ196618:IVS196625 JFM196618:JFO196625 JPI196618:JPK196625 JZE196618:JZG196625 KJA196618:KJC196625 KSW196618:KSY196625 LCS196618:LCU196625 LMO196618:LMQ196625 LWK196618:LWM196625 MGG196618:MGI196625 MQC196618:MQE196625 MZY196618:NAA196625 NJU196618:NJW196625 NTQ196618:NTS196625 ODM196618:ODO196625 ONI196618:ONK196625 OXE196618:OXG196625 PHA196618:PHC196625 PQW196618:PQY196625 QAS196618:QAU196625 QKO196618:QKQ196625 QUK196618:QUM196625 REG196618:REI196625 ROC196618:ROE196625 RXY196618:RYA196625 SHU196618:SHW196625 SRQ196618:SRS196625 TBM196618:TBO196625 TLI196618:TLK196625 TVE196618:TVG196625 UFA196618:UFC196625 UOW196618:UOY196625 UYS196618:UYU196625 VIO196618:VIQ196625 VSK196618:VSM196625 WCG196618:WCI196625 WMC196618:WME196625 WVY196618:WWA196625 Q262154:S262161 JM262154:JO262161 TI262154:TK262161 ADE262154:ADG262161 ANA262154:ANC262161 AWW262154:AWY262161 BGS262154:BGU262161 BQO262154:BQQ262161 CAK262154:CAM262161 CKG262154:CKI262161 CUC262154:CUE262161 DDY262154:DEA262161 DNU262154:DNW262161 DXQ262154:DXS262161 EHM262154:EHO262161 ERI262154:ERK262161 FBE262154:FBG262161 FLA262154:FLC262161 FUW262154:FUY262161 GES262154:GEU262161 GOO262154:GOQ262161 GYK262154:GYM262161 HIG262154:HII262161 HSC262154:HSE262161 IBY262154:ICA262161 ILU262154:ILW262161 IVQ262154:IVS262161 JFM262154:JFO262161 JPI262154:JPK262161 JZE262154:JZG262161 KJA262154:KJC262161 KSW262154:KSY262161 LCS262154:LCU262161 LMO262154:LMQ262161 LWK262154:LWM262161 MGG262154:MGI262161 MQC262154:MQE262161 MZY262154:NAA262161 NJU262154:NJW262161 NTQ262154:NTS262161 ODM262154:ODO262161 ONI262154:ONK262161 OXE262154:OXG262161 PHA262154:PHC262161 PQW262154:PQY262161 QAS262154:QAU262161 QKO262154:QKQ262161 QUK262154:QUM262161 REG262154:REI262161 ROC262154:ROE262161 RXY262154:RYA262161 SHU262154:SHW262161 SRQ262154:SRS262161 TBM262154:TBO262161 TLI262154:TLK262161 TVE262154:TVG262161 UFA262154:UFC262161 UOW262154:UOY262161 UYS262154:UYU262161 VIO262154:VIQ262161 VSK262154:VSM262161 WCG262154:WCI262161 WMC262154:WME262161 WVY262154:WWA262161 Q327690:S327697 JM327690:JO327697 TI327690:TK327697 ADE327690:ADG327697 ANA327690:ANC327697 AWW327690:AWY327697 BGS327690:BGU327697 BQO327690:BQQ327697 CAK327690:CAM327697 CKG327690:CKI327697 CUC327690:CUE327697 DDY327690:DEA327697 DNU327690:DNW327697 DXQ327690:DXS327697 EHM327690:EHO327697 ERI327690:ERK327697 FBE327690:FBG327697 FLA327690:FLC327697 FUW327690:FUY327697 GES327690:GEU327697 GOO327690:GOQ327697 GYK327690:GYM327697 HIG327690:HII327697 HSC327690:HSE327697 IBY327690:ICA327697 ILU327690:ILW327697 IVQ327690:IVS327697 JFM327690:JFO327697 JPI327690:JPK327697 JZE327690:JZG327697 KJA327690:KJC327697 KSW327690:KSY327697 LCS327690:LCU327697 LMO327690:LMQ327697 LWK327690:LWM327697 MGG327690:MGI327697 MQC327690:MQE327697 MZY327690:NAA327697 NJU327690:NJW327697 NTQ327690:NTS327697 ODM327690:ODO327697 ONI327690:ONK327697 OXE327690:OXG327697 PHA327690:PHC327697 PQW327690:PQY327697 QAS327690:QAU327697 QKO327690:QKQ327697 QUK327690:QUM327697 REG327690:REI327697 ROC327690:ROE327697 RXY327690:RYA327697 SHU327690:SHW327697 SRQ327690:SRS327697 TBM327690:TBO327697 TLI327690:TLK327697 TVE327690:TVG327697 UFA327690:UFC327697 UOW327690:UOY327697 UYS327690:UYU327697 VIO327690:VIQ327697 VSK327690:VSM327697 WCG327690:WCI327697 WMC327690:WME327697 WVY327690:WWA327697 Q393226:S393233 JM393226:JO393233 TI393226:TK393233 ADE393226:ADG393233 ANA393226:ANC393233 AWW393226:AWY393233 BGS393226:BGU393233 BQO393226:BQQ393233 CAK393226:CAM393233 CKG393226:CKI393233 CUC393226:CUE393233 DDY393226:DEA393233 DNU393226:DNW393233 DXQ393226:DXS393233 EHM393226:EHO393233 ERI393226:ERK393233 FBE393226:FBG393233 FLA393226:FLC393233 FUW393226:FUY393233 GES393226:GEU393233 GOO393226:GOQ393233 GYK393226:GYM393233 HIG393226:HII393233 HSC393226:HSE393233 IBY393226:ICA393233 ILU393226:ILW393233 IVQ393226:IVS393233 JFM393226:JFO393233 JPI393226:JPK393233 JZE393226:JZG393233 KJA393226:KJC393233 KSW393226:KSY393233 LCS393226:LCU393233 LMO393226:LMQ393233 LWK393226:LWM393233 MGG393226:MGI393233 MQC393226:MQE393233 MZY393226:NAA393233 NJU393226:NJW393233 NTQ393226:NTS393233 ODM393226:ODO393233 ONI393226:ONK393233 OXE393226:OXG393233 PHA393226:PHC393233 PQW393226:PQY393233 QAS393226:QAU393233 QKO393226:QKQ393233 QUK393226:QUM393233 REG393226:REI393233 ROC393226:ROE393233 RXY393226:RYA393233 SHU393226:SHW393233 SRQ393226:SRS393233 TBM393226:TBO393233 TLI393226:TLK393233 TVE393226:TVG393233 UFA393226:UFC393233 UOW393226:UOY393233 UYS393226:UYU393233 VIO393226:VIQ393233 VSK393226:VSM393233 WCG393226:WCI393233 WMC393226:WME393233 WVY393226:WWA393233 Q458762:S458769 JM458762:JO458769 TI458762:TK458769 ADE458762:ADG458769 ANA458762:ANC458769 AWW458762:AWY458769 BGS458762:BGU458769 BQO458762:BQQ458769 CAK458762:CAM458769 CKG458762:CKI458769 CUC458762:CUE458769 DDY458762:DEA458769 DNU458762:DNW458769 DXQ458762:DXS458769 EHM458762:EHO458769 ERI458762:ERK458769 FBE458762:FBG458769 FLA458762:FLC458769 FUW458762:FUY458769 GES458762:GEU458769 GOO458762:GOQ458769 GYK458762:GYM458769 HIG458762:HII458769 HSC458762:HSE458769 IBY458762:ICA458769 ILU458762:ILW458769 IVQ458762:IVS458769 JFM458762:JFO458769 JPI458762:JPK458769 JZE458762:JZG458769 KJA458762:KJC458769 KSW458762:KSY458769 LCS458762:LCU458769 LMO458762:LMQ458769 LWK458762:LWM458769 MGG458762:MGI458769 MQC458762:MQE458769 MZY458762:NAA458769 NJU458762:NJW458769 NTQ458762:NTS458769 ODM458762:ODO458769 ONI458762:ONK458769 OXE458762:OXG458769 PHA458762:PHC458769 PQW458762:PQY458769 QAS458762:QAU458769 QKO458762:QKQ458769 QUK458762:QUM458769 REG458762:REI458769 ROC458762:ROE458769 RXY458762:RYA458769 SHU458762:SHW458769 SRQ458762:SRS458769 TBM458762:TBO458769 TLI458762:TLK458769 TVE458762:TVG458769 UFA458762:UFC458769 UOW458762:UOY458769 UYS458762:UYU458769 VIO458762:VIQ458769 VSK458762:VSM458769 WCG458762:WCI458769 WMC458762:WME458769 WVY458762:WWA458769 Q524298:S524305 JM524298:JO524305 TI524298:TK524305 ADE524298:ADG524305 ANA524298:ANC524305 AWW524298:AWY524305 BGS524298:BGU524305 BQO524298:BQQ524305 CAK524298:CAM524305 CKG524298:CKI524305 CUC524298:CUE524305 DDY524298:DEA524305 DNU524298:DNW524305 DXQ524298:DXS524305 EHM524298:EHO524305 ERI524298:ERK524305 FBE524298:FBG524305 FLA524298:FLC524305 FUW524298:FUY524305 GES524298:GEU524305 GOO524298:GOQ524305 GYK524298:GYM524305 HIG524298:HII524305 HSC524298:HSE524305 IBY524298:ICA524305 ILU524298:ILW524305 IVQ524298:IVS524305 JFM524298:JFO524305 JPI524298:JPK524305 JZE524298:JZG524305 KJA524298:KJC524305 KSW524298:KSY524305 LCS524298:LCU524305 LMO524298:LMQ524305 LWK524298:LWM524305 MGG524298:MGI524305 MQC524298:MQE524305 MZY524298:NAA524305 NJU524298:NJW524305 NTQ524298:NTS524305 ODM524298:ODO524305 ONI524298:ONK524305 OXE524298:OXG524305 PHA524298:PHC524305 PQW524298:PQY524305 QAS524298:QAU524305 QKO524298:QKQ524305 QUK524298:QUM524305 REG524298:REI524305 ROC524298:ROE524305 RXY524298:RYA524305 SHU524298:SHW524305 SRQ524298:SRS524305 TBM524298:TBO524305 TLI524298:TLK524305 TVE524298:TVG524305 UFA524298:UFC524305 UOW524298:UOY524305 UYS524298:UYU524305 VIO524298:VIQ524305 VSK524298:VSM524305 WCG524298:WCI524305 WMC524298:WME524305 WVY524298:WWA524305 Q589834:S589841 JM589834:JO589841 TI589834:TK589841 ADE589834:ADG589841 ANA589834:ANC589841 AWW589834:AWY589841 BGS589834:BGU589841 BQO589834:BQQ589841 CAK589834:CAM589841 CKG589834:CKI589841 CUC589834:CUE589841 DDY589834:DEA589841 DNU589834:DNW589841 DXQ589834:DXS589841 EHM589834:EHO589841 ERI589834:ERK589841 FBE589834:FBG589841 FLA589834:FLC589841 FUW589834:FUY589841 GES589834:GEU589841 GOO589834:GOQ589841 GYK589834:GYM589841 HIG589834:HII589841 HSC589834:HSE589841 IBY589834:ICA589841 ILU589834:ILW589841 IVQ589834:IVS589841 JFM589834:JFO589841 JPI589834:JPK589841 JZE589834:JZG589841 KJA589834:KJC589841 KSW589834:KSY589841 LCS589834:LCU589841 LMO589834:LMQ589841 LWK589834:LWM589841 MGG589834:MGI589841 MQC589834:MQE589841 MZY589834:NAA589841 NJU589834:NJW589841 NTQ589834:NTS589841 ODM589834:ODO589841 ONI589834:ONK589841 OXE589834:OXG589841 PHA589834:PHC589841 PQW589834:PQY589841 QAS589834:QAU589841 QKO589834:QKQ589841 QUK589834:QUM589841 REG589834:REI589841 ROC589834:ROE589841 RXY589834:RYA589841 SHU589834:SHW589841 SRQ589834:SRS589841 TBM589834:TBO589841 TLI589834:TLK589841 TVE589834:TVG589841 UFA589834:UFC589841 UOW589834:UOY589841 UYS589834:UYU589841 VIO589834:VIQ589841 VSK589834:VSM589841 WCG589834:WCI589841 WMC589834:WME589841 WVY589834:WWA589841 Q655370:S655377 JM655370:JO655377 TI655370:TK655377 ADE655370:ADG655377 ANA655370:ANC655377 AWW655370:AWY655377 BGS655370:BGU655377 BQO655370:BQQ655377 CAK655370:CAM655377 CKG655370:CKI655377 CUC655370:CUE655377 DDY655370:DEA655377 DNU655370:DNW655377 DXQ655370:DXS655377 EHM655370:EHO655377 ERI655370:ERK655377 FBE655370:FBG655377 FLA655370:FLC655377 FUW655370:FUY655377 GES655370:GEU655377 GOO655370:GOQ655377 GYK655370:GYM655377 HIG655370:HII655377 HSC655370:HSE655377 IBY655370:ICA655377 ILU655370:ILW655377 IVQ655370:IVS655377 JFM655370:JFO655377 JPI655370:JPK655377 JZE655370:JZG655377 KJA655370:KJC655377 KSW655370:KSY655377 LCS655370:LCU655377 LMO655370:LMQ655377 LWK655370:LWM655377 MGG655370:MGI655377 MQC655370:MQE655377 MZY655370:NAA655377 NJU655370:NJW655377 NTQ655370:NTS655377 ODM655370:ODO655377 ONI655370:ONK655377 OXE655370:OXG655377 PHA655370:PHC655377 PQW655370:PQY655377 QAS655370:QAU655377 QKO655370:QKQ655377 QUK655370:QUM655377 REG655370:REI655377 ROC655370:ROE655377 RXY655370:RYA655377 SHU655370:SHW655377 SRQ655370:SRS655377 TBM655370:TBO655377 TLI655370:TLK655377 TVE655370:TVG655377 UFA655370:UFC655377 UOW655370:UOY655377 UYS655370:UYU655377 VIO655370:VIQ655377 VSK655370:VSM655377 WCG655370:WCI655377 WMC655370:WME655377 WVY655370:WWA655377 Q720906:S720913 JM720906:JO720913 TI720906:TK720913 ADE720906:ADG720913 ANA720906:ANC720913 AWW720906:AWY720913 BGS720906:BGU720913 BQO720906:BQQ720913 CAK720906:CAM720913 CKG720906:CKI720913 CUC720906:CUE720913 DDY720906:DEA720913 DNU720906:DNW720913 DXQ720906:DXS720913 EHM720906:EHO720913 ERI720906:ERK720913 FBE720906:FBG720913 FLA720906:FLC720913 FUW720906:FUY720913 GES720906:GEU720913 GOO720906:GOQ720913 GYK720906:GYM720913 HIG720906:HII720913 HSC720906:HSE720913 IBY720906:ICA720913 ILU720906:ILW720913 IVQ720906:IVS720913 JFM720906:JFO720913 JPI720906:JPK720913 JZE720906:JZG720913 KJA720906:KJC720913 KSW720906:KSY720913 LCS720906:LCU720913 LMO720906:LMQ720913 LWK720906:LWM720913 MGG720906:MGI720913 MQC720906:MQE720913 MZY720906:NAA720913 NJU720906:NJW720913 NTQ720906:NTS720913 ODM720906:ODO720913 ONI720906:ONK720913 OXE720906:OXG720913 PHA720906:PHC720913 PQW720906:PQY720913 QAS720906:QAU720913 QKO720906:QKQ720913 QUK720906:QUM720913 REG720906:REI720913 ROC720906:ROE720913 RXY720906:RYA720913 SHU720906:SHW720913 SRQ720906:SRS720913 TBM720906:TBO720913 TLI720906:TLK720913 TVE720906:TVG720913 UFA720906:UFC720913 UOW720906:UOY720913 UYS720906:UYU720913 VIO720906:VIQ720913 VSK720906:VSM720913 WCG720906:WCI720913 WMC720906:WME720913 WVY720906:WWA720913 Q786442:S786449 JM786442:JO786449 TI786442:TK786449 ADE786442:ADG786449 ANA786442:ANC786449 AWW786442:AWY786449 BGS786442:BGU786449 BQO786442:BQQ786449 CAK786442:CAM786449 CKG786442:CKI786449 CUC786442:CUE786449 DDY786442:DEA786449 DNU786442:DNW786449 DXQ786442:DXS786449 EHM786442:EHO786449 ERI786442:ERK786449 FBE786442:FBG786449 FLA786442:FLC786449 FUW786442:FUY786449 GES786442:GEU786449 GOO786442:GOQ786449 GYK786442:GYM786449 HIG786442:HII786449 HSC786442:HSE786449 IBY786442:ICA786449 ILU786442:ILW786449 IVQ786442:IVS786449 JFM786442:JFO786449 JPI786442:JPK786449 JZE786442:JZG786449 KJA786442:KJC786449 KSW786442:KSY786449 LCS786442:LCU786449 LMO786442:LMQ786449 LWK786442:LWM786449 MGG786442:MGI786449 MQC786442:MQE786449 MZY786442:NAA786449 NJU786442:NJW786449 NTQ786442:NTS786449 ODM786442:ODO786449 ONI786442:ONK786449 OXE786442:OXG786449 PHA786442:PHC786449 PQW786442:PQY786449 QAS786442:QAU786449 QKO786442:QKQ786449 QUK786442:QUM786449 REG786442:REI786449 ROC786442:ROE786449 RXY786442:RYA786449 SHU786442:SHW786449 SRQ786442:SRS786449 TBM786442:TBO786449 TLI786442:TLK786449 TVE786442:TVG786449 UFA786442:UFC786449 UOW786442:UOY786449 UYS786442:UYU786449 VIO786442:VIQ786449 VSK786442:VSM786449 WCG786442:WCI786449 WMC786442:WME786449 WVY786442:WWA786449 Q851978:S851985 JM851978:JO851985 TI851978:TK851985 ADE851978:ADG851985 ANA851978:ANC851985 AWW851978:AWY851985 BGS851978:BGU851985 BQO851978:BQQ851985 CAK851978:CAM851985 CKG851978:CKI851985 CUC851978:CUE851985 DDY851978:DEA851985 DNU851978:DNW851985 DXQ851978:DXS851985 EHM851978:EHO851985 ERI851978:ERK851985 FBE851978:FBG851985 FLA851978:FLC851985 FUW851978:FUY851985 GES851978:GEU851985 GOO851978:GOQ851985 GYK851978:GYM851985 HIG851978:HII851985 HSC851978:HSE851985 IBY851978:ICA851985 ILU851978:ILW851985 IVQ851978:IVS851985 JFM851978:JFO851985 JPI851978:JPK851985 JZE851978:JZG851985 KJA851978:KJC851985 KSW851978:KSY851985 LCS851978:LCU851985 LMO851978:LMQ851985 LWK851978:LWM851985 MGG851978:MGI851985 MQC851978:MQE851985 MZY851978:NAA851985 NJU851978:NJW851985 NTQ851978:NTS851985 ODM851978:ODO851985 ONI851978:ONK851985 OXE851978:OXG851985 PHA851978:PHC851985 PQW851978:PQY851985 QAS851978:QAU851985 QKO851978:QKQ851985 QUK851978:QUM851985 REG851978:REI851985 ROC851978:ROE851985 RXY851978:RYA851985 SHU851978:SHW851985 SRQ851978:SRS851985 TBM851978:TBO851985 TLI851978:TLK851985 TVE851978:TVG851985 UFA851978:UFC851985 UOW851978:UOY851985 UYS851978:UYU851985 VIO851978:VIQ851985 VSK851978:VSM851985 WCG851978:WCI851985 WMC851978:WME851985 WVY851978:WWA851985 Q917514:S917521 JM917514:JO917521 TI917514:TK917521 ADE917514:ADG917521 ANA917514:ANC917521 AWW917514:AWY917521 BGS917514:BGU917521 BQO917514:BQQ917521 CAK917514:CAM917521 CKG917514:CKI917521 CUC917514:CUE917521 DDY917514:DEA917521 DNU917514:DNW917521 DXQ917514:DXS917521 EHM917514:EHO917521 ERI917514:ERK917521 FBE917514:FBG917521 FLA917514:FLC917521 FUW917514:FUY917521 GES917514:GEU917521 GOO917514:GOQ917521 GYK917514:GYM917521 HIG917514:HII917521 HSC917514:HSE917521 IBY917514:ICA917521 ILU917514:ILW917521 IVQ917514:IVS917521 JFM917514:JFO917521 JPI917514:JPK917521 JZE917514:JZG917521 KJA917514:KJC917521 KSW917514:KSY917521 LCS917514:LCU917521 LMO917514:LMQ917521 LWK917514:LWM917521 MGG917514:MGI917521 MQC917514:MQE917521 MZY917514:NAA917521 NJU917514:NJW917521 NTQ917514:NTS917521 ODM917514:ODO917521 ONI917514:ONK917521 OXE917514:OXG917521 PHA917514:PHC917521 PQW917514:PQY917521 QAS917514:QAU917521 QKO917514:QKQ917521 QUK917514:QUM917521 REG917514:REI917521 ROC917514:ROE917521 RXY917514:RYA917521 SHU917514:SHW917521 SRQ917514:SRS917521 TBM917514:TBO917521 TLI917514:TLK917521 TVE917514:TVG917521 UFA917514:UFC917521 UOW917514:UOY917521 UYS917514:UYU917521 VIO917514:VIQ917521 VSK917514:VSM917521 WCG917514:WCI917521 WMC917514:WME917521 WVY917514:WWA917521 Q983050:S983057 JM983050:JO983057 TI983050:TK983057 ADE983050:ADG983057 ANA983050:ANC983057 AWW983050:AWY983057 BGS983050:BGU983057 BQO983050:BQQ983057 CAK983050:CAM983057 CKG983050:CKI983057 CUC983050:CUE983057 DDY983050:DEA983057 DNU983050:DNW983057 DXQ983050:DXS983057 EHM983050:EHO983057 ERI983050:ERK983057 FBE983050:FBG983057 FLA983050:FLC983057 FUW983050:FUY983057 GES983050:GEU983057 GOO983050:GOQ983057 GYK983050:GYM983057 HIG983050:HII983057 HSC983050:HSE983057 IBY983050:ICA983057 ILU983050:ILW983057 IVQ983050:IVS983057 JFM983050:JFO983057 JPI983050:JPK983057 JZE983050:JZG983057 KJA983050:KJC983057 KSW983050:KSY983057 LCS983050:LCU983057 LMO983050:LMQ983057 LWK983050:LWM983057 MGG983050:MGI983057 MQC983050:MQE983057 MZY983050:NAA983057 NJU983050:NJW983057 NTQ983050:NTS983057 ODM983050:ODO983057 ONI983050:ONK983057 OXE983050:OXG983057 PHA983050:PHC983057 PQW983050:PQY983057 QAS983050:QAU983057 QKO983050:QKQ983057 QUK983050:QUM983057 REG983050:REI983057 ROC983050:ROE983057 RXY983050:RYA983057 SHU983050:SHW983057 SRQ983050:SRS983057 TBM983050:TBO983057 TLI983050:TLK983057 TVE983050:TVG983057 UFA983050:UFC983057 UOW983050:UOY983057 UYS983050:UYU983057 VIO983050:VIQ983057 VSK983050:VSM983057 WCG983050:WCI983057 WMC983050:WME983057 WVY983050:WWA983057">
      <formula1>$U$18:$U$20</formula1>
    </dataValidation>
  </dataValidations>
  <printOptions horizontalCentered="1"/>
  <pageMargins left="0.51181102362204722" right="0.51181102362204722" top="0.51181102362204722" bottom="0.51181102362204722" header="0.51181102362204722" footer="0.19685039370078741"/>
  <pageSetup paperSize="9" scale="29" orientation="landscape" r:id="rId1"/>
  <headerFooter alignWithMargins="0"/>
  <rowBreaks count="1" manualBreakCount="1">
    <brk id="9" max="65535"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L43"/>
  <sheetViews>
    <sheetView workbookViewId="0">
      <selection activeCell="J8" sqref="J8:K8"/>
    </sheetView>
  </sheetViews>
  <sheetFormatPr defaultRowHeight="12.75" x14ac:dyDescent="0.2"/>
  <cols>
    <col min="1" max="1" width="5.28515625" style="221" customWidth="1"/>
    <col min="2" max="2" width="12.140625" style="221" customWidth="1"/>
    <col min="3" max="3" width="4" style="221" customWidth="1"/>
    <col min="4" max="4" width="13.85546875" style="221" customWidth="1"/>
    <col min="5" max="5" width="29.7109375" style="221" customWidth="1"/>
    <col min="6" max="6" width="15.85546875" style="221" customWidth="1"/>
    <col min="7" max="7" width="3.140625" style="222" customWidth="1"/>
    <col min="8" max="8" width="4" style="222" customWidth="1"/>
    <col min="9" max="9" width="19.28515625" style="221" customWidth="1"/>
    <col min="10" max="10" width="3.28515625" style="222" customWidth="1"/>
    <col min="11" max="11" width="17.85546875" style="221" customWidth="1"/>
    <col min="12" max="12" width="18" style="221" customWidth="1"/>
    <col min="13" max="13" width="3.28515625" style="222" customWidth="1"/>
    <col min="14" max="14" width="4" style="222" customWidth="1"/>
    <col min="15" max="15" width="12.42578125" style="221" customWidth="1"/>
    <col min="16" max="16" width="10.5703125" style="221" customWidth="1"/>
    <col min="17" max="17" width="12.42578125" style="221" customWidth="1"/>
    <col min="18" max="20" width="3.42578125" style="222" customWidth="1"/>
    <col min="21" max="21" width="3.85546875" style="222" customWidth="1"/>
    <col min="22" max="22" width="8.7109375" style="221" customWidth="1"/>
    <col min="23" max="16384" width="9.140625" style="221"/>
  </cols>
  <sheetData>
    <row r="1" spans="2:20" ht="15" customHeight="1" x14ac:dyDescent="0.2"/>
    <row r="2" spans="2:20" ht="15" customHeight="1" x14ac:dyDescent="0.2">
      <c r="B2" s="272"/>
      <c r="C2" s="272"/>
      <c r="D2" s="272"/>
      <c r="I2" s="588" t="s">
        <v>205</v>
      </c>
      <c r="J2" s="588"/>
      <c r="K2" s="588"/>
      <c r="L2" s="588"/>
    </row>
    <row r="3" spans="2:20" ht="15" customHeight="1" x14ac:dyDescent="0.2">
      <c r="I3" s="588"/>
      <c r="J3" s="588"/>
      <c r="K3" s="588"/>
      <c r="L3" s="588"/>
    </row>
    <row r="4" spans="2:20" x14ac:dyDescent="0.2">
      <c r="I4" s="588"/>
      <c r="J4" s="588"/>
      <c r="K4" s="588"/>
      <c r="L4" s="588"/>
    </row>
    <row r="5" spans="2:20" ht="18.75" x14ac:dyDescent="0.3">
      <c r="B5" s="271" t="s">
        <v>202</v>
      </c>
      <c r="C5" s="271"/>
      <c r="D5" s="271"/>
      <c r="E5" s="271"/>
      <c r="F5" s="271"/>
      <c r="G5" s="270"/>
      <c r="H5" s="270"/>
    </row>
    <row r="6" spans="2:20" x14ac:dyDescent="0.2">
      <c r="J6" s="269"/>
      <c r="R6" s="221"/>
    </row>
    <row r="7" spans="2:20" x14ac:dyDescent="0.2">
      <c r="J7" s="267"/>
      <c r="R7" s="221"/>
    </row>
    <row r="8" spans="2:20" x14ac:dyDescent="0.2">
      <c r="B8" s="221" t="s">
        <v>20</v>
      </c>
      <c r="E8" s="268" t="s">
        <v>208</v>
      </c>
      <c r="F8" s="266" t="s">
        <v>21</v>
      </c>
      <c r="G8" s="261">
        <v>0</v>
      </c>
      <c r="H8" s="257"/>
      <c r="J8" s="267"/>
      <c r="P8" s="266" t="s">
        <v>22</v>
      </c>
      <c r="Q8" s="261" t="s">
        <v>271</v>
      </c>
      <c r="R8" s="257"/>
      <c r="S8" s="257"/>
      <c r="T8" s="257"/>
    </row>
    <row r="9" spans="2:20" x14ac:dyDescent="0.2">
      <c r="R9" s="221"/>
    </row>
    <row r="10" spans="2:20" x14ac:dyDescent="0.2">
      <c r="B10" s="221" t="s">
        <v>59</v>
      </c>
      <c r="E10" s="261" t="s">
        <v>270</v>
      </c>
      <c r="F10" s="257"/>
      <c r="G10" s="257"/>
      <c r="I10" s="221" t="s">
        <v>60</v>
      </c>
      <c r="J10" s="261" t="s">
        <v>206</v>
      </c>
      <c r="K10" s="257"/>
      <c r="L10" s="257"/>
      <c r="M10" s="257"/>
      <c r="N10" s="257"/>
      <c r="P10" s="266" t="s">
        <v>23</v>
      </c>
      <c r="Q10" s="265"/>
      <c r="R10" s="264" t="s">
        <v>269</v>
      </c>
      <c r="S10" s="259"/>
      <c r="T10" s="259"/>
    </row>
    <row r="11" spans="2:20" x14ac:dyDescent="0.2">
      <c r="R11" s="221"/>
    </row>
    <row r="12" spans="2:20" x14ac:dyDescent="0.2">
      <c r="B12" s="221" t="s">
        <v>24</v>
      </c>
      <c r="F12" s="263" t="s">
        <v>208</v>
      </c>
      <c r="G12" s="257"/>
      <c r="I12" s="221" t="s">
        <v>19</v>
      </c>
      <c r="J12" s="258"/>
      <c r="K12" s="262" t="s">
        <v>208</v>
      </c>
      <c r="L12" s="257"/>
      <c r="M12" s="257"/>
      <c r="N12" s="257"/>
      <c r="P12" s="221" t="s">
        <v>25</v>
      </c>
      <c r="Q12" s="258" t="s">
        <v>268</v>
      </c>
      <c r="R12" s="257"/>
      <c r="S12" s="257"/>
      <c r="T12" s="257"/>
    </row>
    <row r="13" spans="2:20" ht="19.5" customHeight="1" x14ac:dyDescent="0.2">
      <c r="R13" s="221"/>
    </row>
    <row r="14" spans="2:20" x14ac:dyDescent="0.2">
      <c r="B14" s="256" t="s">
        <v>26</v>
      </c>
      <c r="C14" s="256"/>
      <c r="D14" s="256"/>
      <c r="E14" s="261" t="s">
        <v>269</v>
      </c>
      <c r="F14" s="260"/>
      <c r="G14" s="259"/>
      <c r="P14" s="221" t="s">
        <v>27</v>
      </c>
      <c r="Q14" s="258" t="s">
        <v>268</v>
      </c>
      <c r="R14" s="257"/>
      <c r="S14" s="257"/>
      <c r="T14" s="257"/>
    </row>
    <row r="15" spans="2:20" x14ac:dyDescent="0.2">
      <c r="B15" s="256"/>
      <c r="C15" s="256"/>
      <c r="D15" s="256"/>
      <c r="E15" s="236"/>
      <c r="F15" s="236"/>
      <c r="G15" s="255"/>
      <c r="Q15" s="254"/>
      <c r="R15" s="253"/>
      <c r="S15" s="253"/>
      <c r="T15" s="253"/>
    </row>
    <row r="16" spans="2:20" x14ac:dyDescent="0.2">
      <c r="B16" s="256"/>
      <c r="C16" s="256"/>
      <c r="D16" s="256"/>
      <c r="E16" s="236"/>
      <c r="F16" s="236"/>
      <c r="G16" s="255"/>
      <c r="Q16" s="254"/>
      <c r="R16" s="253"/>
      <c r="S16" s="253"/>
      <c r="T16" s="253"/>
    </row>
    <row r="17" spans="1:90" ht="15" customHeight="1" x14ac:dyDescent="0.2">
      <c r="A17" s="589" t="s">
        <v>267</v>
      </c>
      <c r="B17" s="244"/>
      <c r="C17" s="590" t="s">
        <v>266</v>
      </c>
      <c r="D17" s="252"/>
      <c r="E17" s="244"/>
      <c r="F17" s="251"/>
      <c r="G17" s="244"/>
      <c r="H17" s="244" t="s">
        <v>28</v>
      </c>
      <c r="I17" s="244" t="s">
        <v>29</v>
      </c>
      <c r="J17" s="244" t="s">
        <v>30</v>
      </c>
      <c r="K17" s="251" t="s">
        <v>36</v>
      </c>
      <c r="L17" s="244" t="s">
        <v>36</v>
      </c>
      <c r="M17" s="244" t="s">
        <v>31</v>
      </c>
      <c r="N17" s="244"/>
      <c r="O17" s="244"/>
      <c r="P17" s="244"/>
      <c r="Q17" s="250"/>
      <c r="R17" s="249"/>
      <c r="S17" s="249"/>
      <c r="T17" s="249"/>
      <c r="U17" s="248"/>
    </row>
    <row r="18" spans="1:90" x14ac:dyDescent="0.2">
      <c r="A18" s="589"/>
      <c r="B18" s="237" t="s">
        <v>61</v>
      </c>
      <c r="C18" s="591"/>
      <c r="D18" s="237" t="s">
        <v>265</v>
      </c>
      <c r="E18" s="237" t="s">
        <v>29</v>
      </c>
      <c r="F18" s="243" t="s">
        <v>62</v>
      </c>
      <c r="G18" s="237" t="s">
        <v>32</v>
      </c>
      <c r="H18" s="237" t="s">
        <v>33</v>
      </c>
      <c r="I18" s="237" t="s">
        <v>34</v>
      </c>
      <c r="J18" s="237" t="s">
        <v>35</v>
      </c>
      <c r="K18" s="238" t="s">
        <v>61</v>
      </c>
      <c r="L18" s="237" t="s">
        <v>61</v>
      </c>
      <c r="M18" s="237" t="s">
        <v>37</v>
      </c>
      <c r="N18" s="237" t="s">
        <v>38</v>
      </c>
      <c r="O18" s="237" t="s">
        <v>39</v>
      </c>
      <c r="P18" s="237" t="s">
        <v>40</v>
      </c>
      <c r="Q18" s="247" t="s">
        <v>41</v>
      </c>
      <c r="R18" s="246"/>
      <c r="S18" s="246"/>
      <c r="T18" s="246"/>
      <c r="U18" s="245"/>
    </row>
    <row r="19" spans="1:90" x14ac:dyDescent="0.2">
      <c r="A19" s="589"/>
      <c r="B19" s="237" t="s">
        <v>63</v>
      </c>
      <c r="C19" s="591"/>
      <c r="D19" s="237" t="s">
        <v>42</v>
      </c>
      <c r="E19" s="237" t="s">
        <v>42</v>
      </c>
      <c r="F19" s="243" t="s">
        <v>64</v>
      </c>
      <c r="G19" s="237" t="s">
        <v>37</v>
      </c>
      <c r="H19" s="237" t="s">
        <v>43</v>
      </c>
      <c r="I19" s="237" t="s">
        <v>44</v>
      </c>
      <c r="J19" s="237" t="s">
        <v>35</v>
      </c>
      <c r="K19" s="238" t="s">
        <v>55</v>
      </c>
      <c r="L19" s="237" t="s">
        <v>55</v>
      </c>
      <c r="M19" s="237" t="s">
        <v>45</v>
      </c>
      <c r="N19" s="237" t="s">
        <v>46</v>
      </c>
      <c r="O19" s="237" t="s">
        <v>47</v>
      </c>
      <c r="P19" s="237" t="s">
        <v>48</v>
      </c>
      <c r="Q19" s="244" t="s">
        <v>49</v>
      </c>
      <c r="R19" s="244" t="s">
        <v>32</v>
      </c>
      <c r="S19" s="244" t="s">
        <v>30</v>
      </c>
      <c r="T19" s="244" t="s">
        <v>31</v>
      </c>
      <c r="U19" s="244" t="s">
        <v>38</v>
      </c>
    </row>
    <row r="20" spans="1:90" x14ac:dyDescent="0.2">
      <c r="A20" s="589"/>
      <c r="B20" s="237" t="s">
        <v>65</v>
      </c>
      <c r="C20" s="591"/>
      <c r="D20" s="237" t="s">
        <v>50</v>
      </c>
      <c r="E20" s="237" t="s">
        <v>50</v>
      </c>
      <c r="F20" s="243" t="s">
        <v>66</v>
      </c>
      <c r="G20" s="237" t="s">
        <v>51</v>
      </c>
      <c r="H20" s="237" t="s">
        <v>52</v>
      </c>
      <c r="I20" s="237" t="s">
        <v>53</v>
      </c>
      <c r="J20" s="237" t="s">
        <v>54</v>
      </c>
      <c r="K20" s="242" t="s">
        <v>165</v>
      </c>
      <c r="L20" s="237" t="s">
        <v>166</v>
      </c>
      <c r="M20" s="237" t="s">
        <v>37</v>
      </c>
      <c r="N20" s="237" t="s">
        <v>56</v>
      </c>
      <c r="O20" s="237"/>
      <c r="P20" s="237" t="s">
        <v>6</v>
      </c>
      <c r="Q20" s="237" t="s">
        <v>57</v>
      </c>
      <c r="R20" s="237" t="s">
        <v>37</v>
      </c>
      <c r="S20" s="237" t="s">
        <v>35</v>
      </c>
      <c r="T20" s="237" t="s">
        <v>37</v>
      </c>
      <c r="U20" s="237" t="s">
        <v>46</v>
      </c>
    </row>
    <row r="21" spans="1:90" x14ac:dyDescent="0.2">
      <c r="A21" s="589"/>
      <c r="B21" s="240" t="s">
        <v>67</v>
      </c>
      <c r="C21" s="592"/>
      <c r="D21" s="240"/>
      <c r="E21" s="240"/>
      <c r="F21" s="241"/>
      <c r="G21" s="240"/>
      <c r="H21" s="240" t="s">
        <v>52</v>
      </c>
      <c r="I21" s="240"/>
      <c r="J21" s="240" t="s">
        <v>58</v>
      </c>
      <c r="K21" s="241"/>
      <c r="L21" s="240"/>
      <c r="M21" s="240" t="s">
        <v>35</v>
      </c>
      <c r="N21" s="240"/>
      <c r="O21" s="240"/>
      <c r="P21" s="240"/>
      <c r="Q21" s="240"/>
      <c r="R21" s="240" t="s">
        <v>51</v>
      </c>
      <c r="S21" s="240" t="s">
        <v>35</v>
      </c>
      <c r="T21" s="240" t="s">
        <v>45</v>
      </c>
      <c r="U21" s="240" t="s">
        <v>56</v>
      </c>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row>
    <row r="22" spans="1:90" x14ac:dyDescent="0.2">
      <c r="B22" s="239"/>
      <c r="C22" s="239"/>
      <c r="D22" s="239"/>
      <c r="E22" s="238"/>
      <c r="F22" s="238"/>
      <c r="G22" s="238"/>
      <c r="H22" s="238"/>
      <c r="I22" s="238"/>
      <c r="J22" s="238"/>
      <c r="K22" s="238"/>
      <c r="L22" s="238"/>
      <c r="M22" s="238"/>
      <c r="N22" s="238"/>
      <c r="O22" s="238"/>
      <c r="P22" s="238"/>
      <c r="Q22" s="238"/>
      <c r="R22" s="238"/>
      <c r="S22" s="238"/>
      <c r="T22" s="238"/>
      <c r="U22" s="237"/>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row>
    <row r="23" spans="1:90" ht="17.25" x14ac:dyDescent="0.3">
      <c r="A23" s="230">
        <v>10</v>
      </c>
      <c r="B23" s="235"/>
      <c r="C23" s="229"/>
      <c r="D23" s="223" t="e">
        <f>VLOOKUP(C23:C167,'Catalogo Modi di guasto '!$A$2:$B$911,2,FALSE)</f>
        <v>#N/A</v>
      </c>
      <c r="E23" s="223"/>
      <c r="F23" s="225"/>
      <c r="G23" s="224"/>
      <c r="H23" s="224"/>
      <c r="I23" s="225"/>
      <c r="J23" s="224"/>
      <c r="K23" s="225"/>
      <c r="L23" s="225"/>
      <c r="M23" s="224"/>
      <c r="N23" s="224" t="str">
        <f t="shared" ref="N23:N42" si="0">IF(G23&lt;&gt;"",G23*J23*M23,"")</f>
        <v/>
      </c>
      <c r="O23" s="225"/>
      <c r="P23" s="225"/>
      <c r="Q23" s="225"/>
      <c r="R23" s="224"/>
      <c r="S23" s="224"/>
      <c r="T23" s="224"/>
      <c r="U23" s="224" t="str">
        <f t="shared" ref="U23:U42" si="1">IF(R23&lt;&gt;"",R23*S23*T23,"")</f>
        <v/>
      </c>
      <c r="V23" s="234"/>
    </row>
    <row r="24" spans="1:90" x14ac:dyDescent="0.2">
      <c r="A24" s="228">
        <v>20</v>
      </c>
      <c r="B24" s="225"/>
      <c r="C24" s="229"/>
      <c r="D24" s="223" t="e">
        <f>VLOOKUP(C24:C168,'Catalogo Modi di guasto '!$A$2:$B$911,2,FALSE)</f>
        <v>#N/A</v>
      </c>
      <c r="E24" s="223"/>
      <c r="F24" s="225"/>
      <c r="G24" s="224"/>
      <c r="H24" s="224"/>
      <c r="I24" s="231"/>
      <c r="J24" s="224"/>
      <c r="K24" s="225"/>
      <c r="L24" s="225"/>
      <c r="M24" s="224"/>
      <c r="N24" s="224" t="str">
        <f t="shared" si="0"/>
        <v/>
      </c>
      <c r="O24" s="228"/>
      <c r="P24" s="225"/>
      <c r="Q24" s="225"/>
      <c r="R24" s="224"/>
      <c r="S24" s="224"/>
      <c r="T24" s="224"/>
      <c r="U24" s="224" t="str">
        <f t="shared" si="1"/>
        <v/>
      </c>
    </row>
    <row r="25" spans="1:90" x14ac:dyDescent="0.2">
      <c r="A25" s="228">
        <v>20</v>
      </c>
      <c r="B25" s="225"/>
      <c r="C25" s="229"/>
      <c r="D25" s="223" t="e">
        <f>VLOOKUP(C25:C169,'Catalogo Modi di guasto '!$A$2:$B$911,2,FALSE)</f>
        <v>#N/A</v>
      </c>
      <c r="E25" s="223"/>
      <c r="F25" s="225"/>
      <c r="G25" s="224"/>
      <c r="H25" s="224"/>
      <c r="I25" s="231"/>
      <c r="J25" s="224"/>
      <c r="K25" s="225"/>
      <c r="L25" s="225"/>
      <c r="M25" s="224"/>
      <c r="N25" s="224" t="str">
        <f t="shared" si="0"/>
        <v/>
      </c>
      <c r="O25" s="228"/>
      <c r="P25" s="225"/>
      <c r="Q25" s="225"/>
      <c r="R25" s="224"/>
      <c r="S25" s="224"/>
      <c r="T25" s="224"/>
      <c r="U25" s="224" t="str">
        <f t="shared" si="1"/>
        <v/>
      </c>
    </row>
    <row r="26" spans="1:90" x14ac:dyDescent="0.2">
      <c r="A26" s="228">
        <v>20</v>
      </c>
      <c r="B26" s="225"/>
      <c r="C26" s="229"/>
      <c r="D26" s="223" t="e">
        <f>VLOOKUP(C26:C170,'Catalogo Modi di guasto '!$A$2:$B$911,2,FALSE)</f>
        <v>#N/A</v>
      </c>
      <c r="E26" s="223"/>
      <c r="F26" s="225"/>
      <c r="G26" s="224"/>
      <c r="H26" s="224"/>
      <c r="I26" s="231"/>
      <c r="J26" s="224"/>
      <c r="K26" s="225"/>
      <c r="L26" s="225"/>
      <c r="M26" s="224"/>
      <c r="N26" s="224" t="str">
        <f t="shared" si="0"/>
        <v/>
      </c>
      <c r="O26" s="233"/>
      <c r="P26" s="225"/>
      <c r="Q26" s="225"/>
      <c r="R26" s="224"/>
      <c r="S26" s="224"/>
      <c r="T26" s="224"/>
      <c r="U26" s="224" t="str">
        <f t="shared" si="1"/>
        <v/>
      </c>
    </row>
    <row r="27" spans="1:90" x14ac:dyDescent="0.2">
      <c r="A27" s="228">
        <v>20</v>
      </c>
      <c r="B27" s="225"/>
      <c r="C27" s="229"/>
      <c r="D27" s="223" t="e">
        <f>VLOOKUP(C27:C171,'Catalogo Modi di guasto '!$A$2:$B$911,2,FALSE)</f>
        <v>#N/A</v>
      </c>
      <c r="E27" s="223"/>
      <c r="F27" s="225"/>
      <c r="G27" s="224"/>
      <c r="H27" s="224"/>
      <c r="I27" s="225"/>
      <c r="J27" s="224"/>
      <c r="K27" s="225"/>
      <c r="L27" s="225"/>
      <c r="M27" s="224"/>
      <c r="N27" s="224" t="str">
        <f t="shared" si="0"/>
        <v/>
      </c>
      <c r="O27" s="233"/>
      <c r="P27" s="225"/>
      <c r="Q27" s="225"/>
      <c r="R27" s="224"/>
      <c r="S27" s="224"/>
      <c r="T27" s="224"/>
      <c r="U27" s="224" t="str">
        <f t="shared" si="1"/>
        <v/>
      </c>
    </row>
    <row r="28" spans="1:90" x14ac:dyDescent="0.2">
      <c r="A28" s="228">
        <v>20</v>
      </c>
      <c r="B28" s="225"/>
      <c r="C28" s="229"/>
      <c r="D28" s="223" t="e">
        <f>VLOOKUP(C28:C172,'Catalogo Modi di guasto '!$A$2:$B$911,2,FALSE)</f>
        <v>#N/A</v>
      </c>
      <c r="E28" s="223"/>
      <c r="F28" s="225"/>
      <c r="G28" s="224"/>
      <c r="H28" s="224"/>
      <c r="I28" s="225"/>
      <c r="J28" s="224"/>
      <c r="K28" s="225"/>
      <c r="L28" s="225"/>
      <c r="M28" s="224"/>
      <c r="N28" s="224" t="str">
        <f t="shared" si="0"/>
        <v/>
      </c>
      <c r="O28" s="225"/>
      <c r="P28" s="225"/>
      <c r="Q28" s="225"/>
      <c r="R28" s="224"/>
      <c r="S28" s="224"/>
      <c r="T28" s="224"/>
      <c r="U28" s="224" t="str">
        <f t="shared" si="1"/>
        <v/>
      </c>
    </row>
    <row r="29" spans="1:90" x14ac:dyDescent="0.2">
      <c r="A29" s="228">
        <v>20</v>
      </c>
      <c r="B29" s="225"/>
      <c r="C29" s="229"/>
      <c r="D29" s="223" t="e">
        <f>VLOOKUP(C29:C173,'Catalogo Modi di guasto '!$A$2:$B$911,2,FALSE)</f>
        <v>#N/A</v>
      </c>
      <c r="E29" s="223"/>
      <c r="F29" s="225"/>
      <c r="G29" s="232"/>
      <c r="H29" s="224"/>
      <c r="I29" s="225"/>
      <c r="J29" s="224"/>
      <c r="K29" s="225"/>
      <c r="L29" s="225"/>
      <c r="M29" s="224"/>
      <c r="N29" s="224" t="str">
        <f t="shared" si="0"/>
        <v/>
      </c>
      <c r="O29" s="225"/>
      <c r="P29" s="225"/>
      <c r="Q29" s="225"/>
      <c r="R29" s="224"/>
      <c r="S29" s="224"/>
      <c r="T29" s="224"/>
      <c r="U29" s="224" t="str">
        <f t="shared" si="1"/>
        <v/>
      </c>
    </row>
    <row r="30" spans="1:90" x14ac:dyDescent="0.2">
      <c r="A30" s="228">
        <v>30</v>
      </c>
      <c r="B30" s="227"/>
      <c r="C30" s="229"/>
      <c r="D30" s="223" t="e">
        <f>VLOOKUP(C30:C174,'Catalogo Modi di guasto '!$A$2:$B$911,2,FALSE)</f>
        <v>#N/A</v>
      </c>
      <c r="E30" s="223"/>
      <c r="F30" s="225"/>
      <c r="G30" s="224"/>
      <c r="H30" s="224"/>
      <c r="I30" s="231"/>
      <c r="J30" s="224"/>
      <c r="K30" s="225"/>
      <c r="L30" s="225"/>
      <c r="M30" s="224"/>
      <c r="N30" s="224" t="str">
        <f t="shared" si="0"/>
        <v/>
      </c>
      <c r="O30" s="225"/>
      <c r="P30" s="225"/>
      <c r="Q30" s="225"/>
      <c r="R30" s="224"/>
      <c r="S30" s="224"/>
      <c r="T30" s="224"/>
      <c r="U30" s="224" t="str">
        <f t="shared" si="1"/>
        <v/>
      </c>
    </row>
    <row r="31" spans="1:90" x14ac:dyDescent="0.2">
      <c r="A31" s="228">
        <v>30</v>
      </c>
      <c r="B31" s="227"/>
      <c r="C31" s="229"/>
      <c r="D31" s="223" t="e">
        <f>VLOOKUP(C31:C175,'Catalogo Modi di guasto '!$A$2:$B$911,2,FALSE)</f>
        <v>#N/A</v>
      </c>
      <c r="E31" s="223"/>
      <c r="F31" s="225"/>
      <c r="G31" s="224"/>
      <c r="H31" s="224"/>
      <c r="I31" s="231"/>
      <c r="J31" s="224"/>
      <c r="K31" s="225"/>
      <c r="L31" s="225"/>
      <c r="M31" s="224"/>
      <c r="N31" s="224" t="str">
        <f t="shared" si="0"/>
        <v/>
      </c>
      <c r="O31" s="225"/>
      <c r="P31" s="225"/>
      <c r="Q31" s="225"/>
      <c r="R31" s="224"/>
      <c r="S31" s="224"/>
      <c r="T31" s="224"/>
      <c r="U31" s="224" t="str">
        <f t="shared" si="1"/>
        <v/>
      </c>
    </row>
    <row r="32" spans="1:90" x14ac:dyDescent="0.2">
      <c r="A32" s="228">
        <v>30</v>
      </c>
      <c r="B32" s="227"/>
      <c r="C32" s="229"/>
      <c r="D32" s="223" t="e">
        <f>VLOOKUP(C32:C176,'Catalogo Modi di guasto '!$A$2:$B$911,2,FALSE)</f>
        <v>#N/A</v>
      </c>
      <c r="E32" s="223"/>
      <c r="F32" s="225"/>
      <c r="G32" s="224"/>
      <c r="H32" s="224"/>
      <c r="I32" s="225"/>
      <c r="J32" s="224"/>
      <c r="K32" s="225"/>
      <c r="L32" s="225"/>
      <c r="M32" s="224"/>
      <c r="N32" s="224" t="str">
        <f t="shared" si="0"/>
        <v/>
      </c>
      <c r="O32" s="225"/>
      <c r="P32" s="225"/>
      <c r="Q32" s="225"/>
      <c r="R32" s="224"/>
      <c r="S32" s="224"/>
      <c r="T32" s="224"/>
      <c r="U32" s="224" t="str">
        <f t="shared" si="1"/>
        <v/>
      </c>
    </row>
    <row r="33" spans="1:21" x14ac:dyDescent="0.2">
      <c r="A33" s="228">
        <v>30</v>
      </c>
      <c r="B33" s="227"/>
      <c r="C33" s="226"/>
      <c r="D33" s="223" t="e">
        <f>VLOOKUP(C33:C177,'Catalogo Modi di guasto '!$A$2:$B$911,2,FALSE)</f>
        <v>#N/A</v>
      </c>
      <c r="E33" s="223"/>
      <c r="F33" s="225"/>
      <c r="G33" s="224"/>
      <c r="H33" s="224"/>
      <c r="I33" s="225"/>
      <c r="J33" s="224"/>
      <c r="K33" s="225"/>
      <c r="L33" s="225"/>
      <c r="M33" s="224"/>
      <c r="N33" s="224" t="str">
        <f t="shared" si="0"/>
        <v/>
      </c>
      <c r="O33" s="225"/>
      <c r="P33" s="225"/>
      <c r="Q33" s="225"/>
      <c r="R33" s="224"/>
      <c r="S33" s="224"/>
      <c r="T33" s="224"/>
      <c r="U33" s="224" t="str">
        <f t="shared" si="1"/>
        <v/>
      </c>
    </row>
    <row r="34" spans="1:21" x14ac:dyDescent="0.2">
      <c r="A34" s="228">
        <v>30</v>
      </c>
      <c r="B34" s="227"/>
      <c r="C34" s="226"/>
      <c r="D34" s="223" t="e">
        <f>VLOOKUP(C34:C178,'Catalogo Modi di guasto '!$A$2:$B$911,2,FALSE)</f>
        <v>#N/A</v>
      </c>
      <c r="E34" s="223"/>
      <c r="F34" s="225"/>
      <c r="G34" s="224"/>
      <c r="H34" s="224"/>
      <c r="I34" s="225"/>
      <c r="J34" s="224"/>
      <c r="K34" s="225"/>
      <c r="L34" s="225"/>
      <c r="M34" s="224"/>
      <c r="N34" s="224" t="str">
        <f t="shared" si="0"/>
        <v/>
      </c>
      <c r="O34" s="225"/>
      <c r="P34" s="225"/>
      <c r="Q34" s="225"/>
      <c r="R34" s="224"/>
      <c r="S34" s="224"/>
      <c r="T34" s="224"/>
      <c r="U34" s="224" t="str">
        <f t="shared" si="1"/>
        <v/>
      </c>
    </row>
    <row r="35" spans="1:21" x14ac:dyDescent="0.2">
      <c r="A35" s="228">
        <v>30</v>
      </c>
      <c r="B35" s="227"/>
      <c r="C35" s="226"/>
      <c r="D35" s="223" t="e">
        <f>VLOOKUP(C35:C179,'Catalogo Modi di guasto '!$A$2:$B$911,2,FALSE)</f>
        <v>#N/A</v>
      </c>
      <c r="E35" s="223"/>
      <c r="F35" s="225"/>
      <c r="G35" s="224"/>
      <c r="H35" s="224"/>
      <c r="I35" s="225"/>
      <c r="J35" s="224"/>
      <c r="K35" s="225"/>
      <c r="L35" s="225"/>
      <c r="M35" s="224"/>
      <c r="N35" s="224" t="str">
        <f t="shared" si="0"/>
        <v/>
      </c>
      <c r="O35" s="225"/>
      <c r="P35" s="225"/>
      <c r="Q35" s="225"/>
      <c r="R35" s="224"/>
      <c r="S35" s="224"/>
      <c r="T35" s="224"/>
      <c r="U35" s="224" t="str">
        <f t="shared" si="1"/>
        <v/>
      </c>
    </row>
    <row r="36" spans="1:21" x14ac:dyDescent="0.2">
      <c r="A36" s="228">
        <v>30</v>
      </c>
      <c r="B36" s="227"/>
      <c r="C36" s="226"/>
      <c r="D36" s="223" t="e">
        <f>VLOOKUP(C36:C180,'Catalogo Modi di guasto '!$A$2:$B$911,2,FALSE)</f>
        <v>#N/A</v>
      </c>
      <c r="E36" s="223"/>
      <c r="F36" s="225"/>
      <c r="G36" s="224"/>
      <c r="H36" s="224"/>
      <c r="I36" s="225"/>
      <c r="J36" s="224"/>
      <c r="K36" s="225"/>
      <c r="L36" s="225"/>
      <c r="M36" s="224"/>
      <c r="N36" s="224" t="str">
        <f t="shared" si="0"/>
        <v/>
      </c>
      <c r="O36" s="225"/>
      <c r="P36" s="225"/>
      <c r="Q36" s="225"/>
      <c r="R36" s="224"/>
      <c r="S36" s="224"/>
      <c r="T36" s="224"/>
      <c r="U36" s="224" t="str">
        <f t="shared" si="1"/>
        <v/>
      </c>
    </row>
    <row r="37" spans="1:21" x14ac:dyDescent="0.2">
      <c r="A37" s="228">
        <v>30</v>
      </c>
      <c r="B37" s="227"/>
      <c r="C37" s="226"/>
      <c r="D37" s="223" t="e">
        <f>VLOOKUP(C37:C181,'Catalogo Modi di guasto '!$A$2:$B$911,2,FALSE)</f>
        <v>#N/A</v>
      </c>
      <c r="E37" s="223"/>
      <c r="F37" s="225"/>
      <c r="G37" s="224"/>
      <c r="H37" s="224"/>
      <c r="I37" s="225"/>
      <c r="J37" s="224"/>
      <c r="K37" s="225"/>
      <c r="L37" s="225"/>
      <c r="M37" s="224"/>
      <c r="N37" s="224" t="str">
        <f t="shared" si="0"/>
        <v/>
      </c>
      <c r="O37" s="230"/>
      <c r="P37" s="225"/>
      <c r="Q37" s="225"/>
      <c r="R37" s="224"/>
      <c r="S37" s="224"/>
      <c r="T37" s="224"/>
      <c r="U37" s="224" t="str">
        <f t="shared" si="1"/>
        <v/>
      </c>
    </row>
    <row r="38" spans="1:21" x14ac:dyDescent="0.2">
      <c r="A38" s="228">
        <v>30</v>
      </c>
      <c r="B38" s="227"/>
      <c r="C38" s="226"/>
      <c r="D38" s="223" t="e">
        <f>VLOOKUP(C38:C182,'Catalogo Modi di guasto '!$A$2:$B$911,2,FALSE)</f>
        <v>#N/A</v>
      </c>
      <c r="E38" s="223"/>
      <c r="F38" s="225"/>
      <c r="G38" s="224"/>
      <c r="H38" s="224"/>
      <c r="I38" s="225"/>
      <c r="J38" s="224"/>
      <c r="K38" s="225"/>
      <c r="L38" s="225"/>
      <c r="M38" s="224"/>
      <c r="N38" s="224" t="str">
        <f t="shared" si="0"/>
        <v/>
      </c>
      <c r="O38" s="225"/>
      <c r="P38" s="225"/>
      <c r="Q38" s="225"/>
      <c r="R38" s="224"/>
      <c r="S38" s="224"/>
      <c r="T38" s="224"/>
      <c r="U38" s="224" t="str">
        <f t="shared" si="1"/>
        <v/>
      </c>
    </row>
    <row r="39" spans="1:21" x14ac:dyDescent="0.2">
      <c r="A39" s="228">
        <v>30</v>
      </c>
      <c r="B39" s="227"/>
      <c r="C39" s="229"/>
      <c r="D39" s="223" t="e">
        <f>VLOOKUP(C39:C183,'Catalogo Modi di guasto '!$A$2:$B$911,2,FALSE)</f>
        <v>#N/A</v>
      </c>
      <c r="E39" s="223"/>
      <c r="F39" s="225"/>
      <c r="G39" s="224"/>
      <c r="H39" s="224"/>
      <c r="I39" s="225"/>
      <c r="J39" s="224"/>
      <c r="K39" s="225"/>
      <c r="L39" s="225"/>
      <c r="M39" s="224"/>
      <c r="N39" s="224" t="str">
        <f t="shared" si="0"/>
        <v/>
      </c>
      <c r="O39" s="225"/>
      <c r="P39" s="225"/>
      <c r="Q39" s="225"/>
      <c r="R39" s="224"/>
      <c r="S39" s="224"/>
      <c r="T39" s="224"/>
      <c r="U39" s="224" t="str">
        <f t="shared" si="1"/>
        <v/>
      </c>
    </row>
    <row r="40" spans="1:21" x14ac:dyDescent="0.2">
      <c r="A40" s="228">
        <v>30</v>
      </c>
      <c r="B40" s="227"/>
      <c r="C40" s="226"/>
      <c r="D40" s="223" t="e">
        <f>VLOOKUP(C40:C184,'Catalogo Modi di guasto '!$A$2:$B$911,2,FALSE)</f>
        <v>#N/A</v>
      </c>
      <c r="E40" s="223"/>
      <c r="F40" s="225"/>
      <c r="G40" s="224"/>
      <c r="H40" s="224"/>
      <c r="I40" s="225"/>
      <c r="J40" s="224"/>
      <c r="K40" s="225"/>
      <c r="L40" s="225"/>
      <c r="M40" s="224"/>
      <c r="N40" s="224" t="str">
        <f t="shared" si="0"/>
        <v/>
      </c>
      <c r="O40" s="225"/>
      <c r="P40" s="225"/>
      <c r="Q40" s="225"/>
      <c r="R40" s="224"/>
      <c r="S40" s="224"/>
      <c r="T40" s="224"/>
      <c r="U40" s="224" t="str">
        <f t="shared" si="1"/>
        <v/>
      </c>
    </row>
    <row r="41" spans="1:21" x14ac:dyDescent="0.2">
      <c r="A41" s="228">
        <v>30</v>
      </c>
      <c r="B41" s="227"/>
      <c r="C41" s="226"/>
      <c r="D41" s="223" t="e">
        <f>VLOOKUP(C41:C185,'Catalogo Modi di guasto '!$A$2:$B$911,2,FALSE)</f>
        <v>#N/A</v>
      </c>
      <c r="E41" s="223"/>
      <c r="F41" s="225"/>
      <c r="G41" s="224"/>
      <c r="H41" s="224"/>
      <c r="I41" s="225"/>
      <c r="J41" s="224"/>
      <c r="K41" s="225"/>
      <c r="L41" s="225"/>
      <c r="M41" s="224"/>
      <c r="N41" s="224" t="str">
        <f t="shared" si="0"/>
        <v/>
      </c>
      <c r="O41" s="225"/>
      <c r="P41" s="225"/>
      <c r="Q41" s="225"/>
      <c r="R41" s="224"/>
      <c r="S41" s="224"/>
      <c r="T41" s="224"/>
      <c r="U41" s="224" t="str">
        <f t="shared" si="1"/>
        <v/>
      </c>
    </row>
    <row r="42" spans="1:21" x14ac:dyDescent="0.2">
      <c r="A42" s="228">
        <v>30</v>
      </c>
      <c r="B42" s="227"/>
      <c r="C42" s="226"/>
      <c r="D42" s="223" t="e">
        <f>VLOOKUP(C42:C186,'Catalogo Modi di guasto '!$A$2:$B$911,2,FALSE)</f>
        <v>#N/A</v>
      </c>
      <c r="E42" s="223"/>
      <c r="F42" s="225"/>
      <c r="G42" s="224"/>
      <c r="H42" s="224"/>
      <c r="I42" s="225"/>
      <c r="J42" s="224"/>
      <c r="K42" s="225"/>
      <c r="L42" s="225"/>
      <c r="M42" s="224"/>
      <c r="N42" s="224" t="str">
        <f t="shared" si="0"/>
        <v/>
      </c>
      <c r="O42" s="225"/>
      <c r="P42" s="225"/>
      <c r="Q42" s="225"/>
      <c r="R42" s="224"/>
      <c r="S42" s="224"/>
      <c r="T42" s="224"/>
      <c r="U42" s="224" t="str">
        <f t="shared" si="1"/>
        <v/>
      </c>
    </row>
    <row r="43" spans="1:21" x14ac:dyDescent="0.2">
      <c r="E43" s="223"/>
    </row>
  </sheetData>
  <autoFilter ref="A22:U42"/>
  <mergeCells count="3">
    <mergeCell ref="I2:L4"/>
    <mergeCell ref="A17:A21"/>
    <mergeCell ref="C17:C21"/>
  </mergeCells>
  <conditionalFormatting sqref="N23:N42">
    <cfRule type="cellIs" dxfId="9" priority="7" operator="between">
      <formula>201</formula>
      <formula>400</formula>
    </cfRule>
    <cfRule type="cellIs" dxfId="8" priority="8" operator="between">
      <formula>81</formula>
      <formula>200</formula>
    </cfRule>
    <cfRule type="cellIs" dxfId="7" priority="9" operator="between">
      <formula>0</formula>
      <formula>80</formula>
    </cfRule>
  </conditionalFormatting>
  <conditionalFormatting sqref="U30">
    <cfRule type="cellIs" dxfId="6" priority="1" operator="between">
      <formula>201</formula>
      <formula>400</formula>
    </cfRule>
    <cfRule type="cellIs" dxfId="5" priority="2" operator="between">
      <formula>81</formula>
      <formula>200</formula>
    </cfRule>
    <cfRule type="cellIs" dxfId="4" priority="3" operator="between">
      <formula>0</formula>
      <formula>80</formula>
    </cfRule>
  </conditionalFormatting>
  <conditionalFormatting sqref="U23:U42">
    <cfRule type="cellIs" dxfId="3" priority="4" operator="between">
      <formula>201</formula>
      <formula>400</formula>
    </cfRule>
    <cfRule type="cellIs" dxfId="2" priority="5" operator="between">
      <formula>81</formula>
      <formula>200</formula>
    </cfRule>
    <cfRule type="cellIs" dxfId="1" priority="6" operator="between">
      <formula>0</formula>
      <formula>80</formula>
    </cfRule>
  </conditionalFormatting>
  <conditionalFormatting sqref="D23:D42">
    <cfRule type="containsErrors" dxfId="0" priority="10">
      <formula>ISERROR(D23)</formula>
    </cfRule>
  </conditionalFormatting>
  <dataValidations count="1">
    <dataValidation type="list" allowBlank="1" showInputMessage="1" showErrorMessage="1" sqref="F15:F17">
      <formula1>#REF!</formula1>
    </dataValidation>
  </dataValidations>
  <printOptions horizontalCentered="1"/>
  <pageMargins left="0.25" right="0.25" top="0.25" bottom="0.25" header="0" footer="0"/>
  <pageSetup scale="60"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81" r:id="rId4" name="Check Box 5">
              <controlPr defaultSize="0" autoFill="0" autoLine="0" autoPict="0">
                <anchor moveWithCells="1">
                  <from>
                    <xdr:col>8</xdr:col>
                    <xdr:colOff>609600</xdr:colOff>
                    <xdr:row>12</xdr:row>
                    <xdr:rowOff>47625</xdr:rowOff>
                  </from>
                  <to>
                    <xdr:col>10</xdr:col>
                    <xdr:colOff>1038225</xdr:colOff>
                    <xdr:row>13</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8"/>
  <sheetViews>
    <sheetView workbookViewId="0">
      <selection sqref="A1:P3"/>
    </sheetView>
  </sheetViews>
  <sheetFormatPr defaultRowHeight="21.75" customHeight="1" x14ac:dyDescent="0.25"/>
  <cols>
    <col min="1" max="1" width="13.85546875" style="165" customWidth="1"/>
    <col min="2" max="2" width="104.7109375" style="165" customWidth="1"/>
    <col min="3" max="3" width="34.7109375" style="165" bestFit="1" customWidth="1"/>
    <col min="4" max="16384" width="9.140625" style="165"/>
  </cols>
  <sheetData>
    <row r="1" spans="1:3" ht="21.75" customHeight="1" x14ac:dyDescent="0.25">
      <c r="A1" s="276" t="s">
        <v>697</v>
      </c>
      <c r="B1" s="276" t="s">
        <v>696</v>
      </c>
      <c r="C1" s="276"/>
    </row>
    <row r="2" spans="1:3" ht="21.75" customHeight="1" x14ac:dyDescent="0.25">
      <c r="A2" s="275" t="s">
        <v>695</v>
      </c>
      <c r="B2" s="275" t="s">
        <v>694</v>
      </c>
      <c r="C2" s="275" t="s">
        <v>601</v>
      </c>
    </row>
    <row r="3" spans="1:3" ht="21.75" customHeight="1" x14ac:dyDescent="0.25">
      <c r="A3" s="275" t="s">
        <v>693</v>
      </c>
      <c r="B3" s="275" t="s">
        <v>692</v>
      </c>
      <c r="C3" s="275" t="s">
        <v>601</v>
      </c>
    </row>
    <row r="4" spans="1:3" ht="21.75" customHeight="1" x14ac:dyDescent="0.25">
      <c r="A4" s="275" t="s">
        <v>691</v>
      </c>
      <c r="B4" s="275" t="s">
        <v>690</v>
      </c>
      <c r="C4" s="275" t="s">
        <v>601</v>
      </c>
    </row>
    <row r="5" spans="1:3" ht="21.75" customHeight="1" x14ac:dyDescent="0.25">
      <c r="A5" s="275" t="s">
        <v>689</v>
      </c>
      <c r="B5" s="275" t="s">
        <v>688</v>
      </c>
      <c r="C5" s="275" t="s">
        <v>601</v>
      </c>
    </row>
    <row r="6" spans="1:3" ht="21.75" customHeight="1" x14ac:dyDescent="0.25">
      <c r="A6" s="275" t="s">
        <v>687</v>
      </c>
      <c r="B6" s="275" t="s">
        <v>686</v>
      </c>
      <c r="C6" s="275" t="s">
        <v>601</v>
      </c>
    </row>
    <row r="7" spans="1:3" ht="21.75" customHeight="1" x14ac:dyDescent="0.25">
      <c r="A7" s="275" t="s">
        <v>685</v>
      </c>
      <c r="B7" s="275" t="s">
        <v>684</v>
      </c>
      <c r="C7" s="275" t="s">
        <v>601</v>
      </c>
    </row>
    <row r="8" spans="1:3" ht="21.75" customHeight="1" x14ac:dyDescent="0.25">
      <c r="A8" s="275" t="s">
        <v>683</v>
      </c>
      <c r="B8" s="275" t="s">
        <v>682</v>
      </c>
      <c r="C8" s="275" t="s">
        <v>601</v>
      </c>
    </row>
    <row r="9" spans="1:3" ht="21.75" customHeight="1" x14ac:dyDescent="0.25">
      <c r="A9" s="275" t="s">
        <v>681</v>
      </c>
      <c r="B9" s="275" t="s">
        <v>680</v>
      </c>
      <c r="C9" s="275" t="s">
        <v>601</v>
      </c>
    </row>
    <row r="10" spans="1:3" ht="21.75" customHeight="1" x14ac:dyDescent="0.25">
      <c r="A10" s="275" t="s">
        <v>679</v>
      </c>
      <c r="B10" s="275" t="s">
        <v>678</v>
      </c>
      <c r="C10" s="275" t="s">
        <v>601</v>
      </c>
    </row>
    <row r="11" spans="1:3" ht="21.75" customHeight="1" x14ac:dyDescent="0.25">
      <c r="A11" s="275" t="s">
        <v>677</v>
      </c>
      <c r="B11" s="275" t="s">
        <v>676</v>
      </c>
      <c r="C11" s="275" t="s">
        <v>601</v>
      </c>
    </row>
    <row r="12" spans="1:3" ht="21.75" customHeight="1" x14ac:dyDescent="0.25">
      <c r="A12" s="275" t="s">
        <v>675</v>
      </c>
      <c r="B12" s="275" t="s">
        <v>674</v>
      </c>
      <c r="C12" s="275" t="s">
        <v>601</v>
      </c>
    </row>
    <row r="13" spans="1:3" ht="21.75" customHeight="1" x14ac:dyDescent="0.25">
      <c r="A13" s="275" t="s">
        <v>673</v>
      </c>
      <c r="B13" s="275" t="s">
        <v>672</v>
      </c>
      <c r="C13" s="275" t="s">
        <v>601</v>
      </c>
    </row>
    <row r="14" spans="1:3" ht="21.75" customHeight="1" x14ac:dyDescent="0.25">
      <c r="A14" s="275" t="s">
        <v>671</v>
      </c>
      <c r="B14" s="275" t="s">
        <v>670</v>
      </c>
      <c r="C14" s="275" t="s">
        <v>601</v>
      </c>
    </row>
    <row r="15" spans="1:3" ht="21.75" customHeight="1" x14ac:dyDescent="0.25">
      <c r="A15" s="275" t="s">
        <v>669</v>
      </c>
      <c r="B15" s="275" t="s">
        <v>668</v>
      </c>
      <c r="C15" s="275" t="s">
        <v>601</v>
      </c>
    </row>
    <row r="16" spans="1:3" ht="21.75" customHeight="1" x14ac:dyDescent="0.25">
      <c r="A16" s="275" t="s">
        <v>667</v>
      </c>
      <c r="B16" s="275" t="s">
        <v>666</v>
      </c>
      <c r="C16" s="275" t="s">
        <v>601</v>
      </c>
    </row>
    <row r="17" spans="1:3" ht="21.75" customHeight="1" x14ac:dyDescent="0.25">
      <c r="A17" s="275" t="s">
        <v>665</v>
      </c>
      <c r="B17" s="275" t="s">
        <v>664</v>
      </c>
      <c r="C17" s="275" t="s">
        <v>601</v>
      </c>
    </row>
    <row r="18" spans="1:3" ht="21.75" customHeight="1" x14ac:dyDescent="0.25">
      <c r="A18" s="275" t="s">
        <v>663</v>
      </c>
      <c r="B18" s="275" t="s">
        <v>662</v>
      </c>
      <c r="C18" s="275" t="s">
        <v>601</v>
      </c>
    </row>
    <row r="19" spans="1:3" ht="21.75" customHeight="1" x14ac:dyDescent="0.25">
      <c r="A19" s="275" t="s">
        <v>661</v>
      </c>
      <c r="B19" s="275" t="s">
        <v>660</v>
      </c>
      <c r="C19" s="275" t="s">
        <v>601</v>
      </c>
    </row>
    <row r="20" spans="1:3" ht="21.75" customHeight="1" x14ac:dyDescent="0.25">
      <c r="A20" s="275" t="s">
        <v>659</v>
      </c>
      <c r="B20" s="275" t="s">
        <v>658</v>
      </c>
      <c r="C20" s="275" t="s">
        <v>601</v>
      </c>
    </row>
    <row r="21" spans="1:3" ht="21.75" customHeight="1" x14ac:dyDescent="0.25">
      <c r="A21" s="275" t="s">
        <v>657</v>
      </c>
      <c r="B21" s="275" t="s">
        <v>656</v>
      </c>
      <c r="C21" s="275" t="s">
        <v>601</v>
      </c>
    </row>
    <row r="22" spans="1:3" ht="21.75" customHeight="1" x14ac:dyDescent="0.25">
      <c r="A22" s="275" t="s">
        <v>655</v>
      </c>
      <c r="B22" s="275" t="s">
        <v>654</v>
      </c>
      <c r="C22" s="275" t="s">
        <v>601</v>
      </c>
    </row>
    <row r="23" spans="1:3" ht="21.75" customHeight="1" x14ac:dyDescent="0.25">
      <c r="A23" s="275" t="s">
        <v>653</v>
      </c>
      <c r="B23" s="275" t="s">
        <v>652</v>
      </c>
      <c r="C23" s="275" t="s">
        <v>601</v>
      </c>
    </row>
    <row r="24" spans="1:3" ht="21.75" customHeight="1" x14ac:dyDescent="0.25">
      <c r="A24" s="275" t="s">
        <v>651</v>
      </c>
      <c r="B24" s="275" t="s">
        <v>650</v>
      </c>
      <c r="C24" s="275" t="s">
        <v>601</v>
      </c>
    </row>
    <row r="25" spans="1:3" ht="21.75" customHeight="1" x14ac:dyDescent="0.25">
      <c r="A25" s="275" t="s">
        <v>649</v>
      </c>
      <c r="B25" s="275" t="s">
        <v>648</v>
      </c>
      <c r="C25" s="275" t="s">
        <v>601</v>
      </c>
    </row>
    <row r="26" spans="1:3" ht="21.75" customHeight="1" x14ac:dyDescent="0.25">
      <c r="A26" s="275" t="s">
        <v>647</v>
      </c>
      <c r="B26" s="275" t="s">
        <v>646</v>
      </c>
      <c r="C26" s="275" t="s">
        <v>601</v>
      </c>
    </row>
    <row r="27" spans="1:3" ht="21.75" customHeight="1" x14ac:dyDescent="0.25">
      <c r="A27" s="275" t="s">
        <v>645</v>
      </c>
      <c r="B27" s="275" t="s">
        <v>644</v>
      </c>
      <c r="C27" s="275" t="s">
        <v>601</v>
      </c>
    </row>
    <row r="28" spans="1:3" ht="21.75" customHeight="1" x14ac:dyDescent="0.25">
      <c r="A28" s="275" t="s">
        <v>643</v>
      </c>
      <c r="B28" s="275" t="s">
        <v>642</v>
      </c>
      <c r="C28" s="275" t="s">
        <v>601</v>
      </c>
    </row>
    <row r="29" spans="1:3" ht="21.75" customHeight="1" x14ac:dyDescent="0.25">
      <c r="A29" s="275" t="s">
        <v>641</v>
      </c>
      <c r="B29" s="275" t="s">
        <v>640</v>
      </c>
      <c r="C29" s="275" t="s">
        <v>601</v>
      </c>
    </row>
    <row r="30" spans="1:3" ht="21.75" customHeight="1" x14ac:dyDescent="0.25">
      <c r="A30" s="275" t="s">
        <v>639</v>
      </c>
      <c r="B30" s="275" t="s">
        <v>638</v>
      </c>
      <c r="C30" s="275" t="s">
        <v>601</v>
      </c>
    </row>
    <row r="31" spans="1:3" ht="21.75" customHeight="1" x14ac:dyDescent="0.25">
      <c r="A31" s="275" t="s">
        <v>637</v>
      </c>
      <c r="B31" s="275" t="s">
        <v>636</v>
      </c>
      <c r="C31" s="275" t="s">
        <v>601</v>
      </c>
    </row>
    <row r="32" spans="1:3" ht="21.75" customHeight="1" x14ac:dyDescent="0.25">
      <c r="A32" s="275" t="s">
        <v>635</v>
      </c>
      <c r="B32" s="275" t="s">
        <v>634</v>
      </c>
      <c r="C32" s="275" t="s">
        <v>601</v>
      </c>
    </row>
    <row r="33" spans="1:3" ht="21.75" customHeight="1" x14ac:dyDescent="0.25">
      <c r="A33" s="275" t="s">
        <v>633</v>
      </c>
      <c r="B33" s="275" t="s">
        <v>632</v>
      </c>
      <c r="C33" s="275" t="s">
        <v>601</v>
      </c>
    </row>
    <row r="34" spans="1:3" ht="21.75" customHeight="1" x14ac:dyDescent="0.25">
      <c r="A34" s="275" t="s">
        <v>631</v>
      </c>
      <c r="B34" s="275" t="s">
        <v>630</v>
      </c>
      <c r="C34" s="275" t="s">
        <v>601</v>
      </c>
    </row>
    <row r="35" spans="1:3" ht="21.75" customHeight="1" x14ac:dyDescent="0.25">
      <c r="A35" s="275" t="s">
        <v>629</v>
      </c>
      <c r="B35" s="275" t="s">
        <v>628</v>
      </c>
      <c r="C35" s="275" t="s">
        <v>601</v>
      </c>
    </row>
    <row r="36" spans="1:3" ht="21.75" customHeight="1" x14ac:dyDescent="0.25">
      <c r="A36" s="275" t="s">
        <v>627</v>
      </c>
      <c r="B36" s="275" t="s">
        <v>626</v>
      </c>
      <c r="C36" s="275" t="s">
        <v>601</v>
      </c>
    </row>
    <row r="37" spans="1:3" ht="21.75" customHeight="1" x14ac:dyDescent="0.25">
      <c r="A37" s="275" t="s">
        <v>625</v>
      </c>
      <c r="B37" s="275" t="s">
        <v>624</v>
      </c>
      <c r="C37" s="275" t="s">
        <v>601</v>
      </c>
    </row>
    <row r="38" spans="1:3" ht="21.75" customHeight="1" x14ac:dyDescent="0.25">
      <c r="A38" s="275" t="s">
        <v>623</v>
      </c>
      <c r="B38" s="275" t="s">
        <v>622</v>
      </c>
      <c r="C38" s="275" t="s">
        <v>601</v>
      </c>
    </row>
    <row r="39" spans="1:3" ht="21.75" customHeight="1" x14ac:dyDescent="0.25">
      <c r="A39" s="275" t="s">
        <v>621</v>
      </c>
      <c r="B39" s="275" t="s">
        <v>620</v>
      </c>
      <c r="C39" s="275" t="s">
        <v>601</v>
      </c>
    </row>
    <row r="40" spans="1:3" ht="21.75" customHeight="1" x14ac:dyDescent="0.25">
      <c r="A40" s="275" t="s">
        <v>619</v>
      </c>
      <c r="B40" s="275" t="s">
        <v>618</v>
      </c>
      <c r="C40" s="275" t="s">
        <v>601</v>
      </c>
    </row>
    <row r="41" spans="1:3" ht="21.75" customHeight="1" x14ac:dyDescent="0.25">
      <c r="A41" s="275" t="s">
        <v>617</v>
      </c>
      <c r="B41" s="275" t="s">
        <v>616</v>
      </c>
      <c r="C41" s="275" t="s">
        <v>601</v>
      </c>
    </row>
    <row r="42" spans="1:3" ht="21.75" customHeight="1" x14ac:dyDescent="0.25">
      <c r="A42" s="275" t="s">
        <v>615</v>
      </c>
      <c r="B42" s="275" t="s">
        <v>614</v>
      </c>
      <c r="C42" s="275" t="s">
        <v>601</v>
      </c>
    </row>
    <row r="43" spans="1:3" ht="21.75" customHeight="1" x14ac:dyDescent="0.25">
      <c r="A43" s="275" t="s">
        <v>613</v>
      </c>
      <c r="B43" s="275" t="s">
        <v>612</v>
      </c>
      <c r="C43" s="275" t="s">
        <v>601</v>
      </c>
    </row>
    <row r="44" spans="1:3" ht="21.75" customHeight="1" x14ac:dyDescent="0.25">
      <c r="A44" s="275" t="s">
        <v>611</v>
      </c>
      <c r="B44" s="275" t="s">
        <v>610</v>
      </c>
      <c r="C44" s="275" t="s">
        <v>601</v>
      </c>
    </row>
    <row r="45" spans="1:3" ht="21.75" customHeight="1" x14ac:dyDescent="0.25">
      <c r="A45" s="275" t="s">
        <v>609</v>
      </c>
      <c r="B45" s="275" t="s">
        <v>608</v>
      </c>
      <c r="C45" s="275" t="s">
        <v>601</v>
      </c>
    </row>
    <row r="46" spans="1:3" ht="21.75" customHeight="1" x14ac:dyDescent="0.25">
      <c r="A46" s="275" t="s">
        <v>607</v>
      </c>
      <c r="B46" s="275" t="s">
        <v>606</v>
      </c>
      <c r="C46" s="275" t="s">
        <v>601</v>
      </c>
    </row>
    <row r="47" spans="1:3" ht="21.75" customHeight="1" x14ac:dyDescent="0.25">
      <c r="A47" s="275" t="s">
        <v>605</v>
      </c>
      <c r="B47" s="275" t="s">
        <v>604</v>
      </c>
      <c r="C47" s="275" t="s">
        <v>601</v>
      </c>
    </row>
    <row r="48" spans="1:3" ht="21.75" customHeight="1" x14ac:dyDescent="0.25">
      <c r="A48" s="275" t="s">
        <v>603</v>
      </c>
      <c r="B48" s="275" t="s">
        <v>602</v>
      </c>
      <c r="C48" s="275" t="s">
        <v>601</v>
      </c>
    </row>
    <row r="49" spans="1:3" ht="21.75" customHeight="1" x14ac:dyDescent="0.25">
      <c r="A49" s="275" t="s">
        <v>600</v>
      </c>
      <c r="B49" s="275" t="s">
        <v>599</v>
      </c>
      <c r="C49" s="275" t="s">
        <v>596</v>
      </c>
    </row>
    <row r="50" spans="1:3" ht="21.75" customHeight="1" x14ac:dyDescent="0.25">
      <c r="A50" s="275" t="s">
        <v>598</v>
      </c>
      <c r="B50" s="275" t="s">
        <v>597</v>
      </c>
      <c r="C50" s="275" t="s">
        <v>596</v>
      </c>
    </row>
    <row r="51" spans="1:3" ht="21.75" customHeight="1" x14ac:dyDescent="0.25">
      <c r="A51" s="275" t="s">
        <v>595</v>
      </c>
      <c r="B51" s="275" t="s">
        <v>594</v>
      </c>
      <c r="C51" s="275" t="s">
        <v>558</v>
      </c>
    </row>
    <row r="52" spans="1:3" ht="21.75" customHeight="1" x14ac:dyDescent="0.25">
      <c r="A52" s="275" t="s">
        <v>593</v>
      </c>
      <c r="B52" s="275" t="s">
        <v>592</v>
      </c>
      <c r="C52" s="275" t="s">
        <v>558</v>
      </c>
    </row>
    <row r="53" spans="1:3" ht="21.75" customHeight="1" x14ac:dyDescent="0.25">
      <c r="A53" s="275" t="s">
        <v>591</v>
      </c>
      <c r="B53" s="275" t="s">
        <v>590</v>
      </c>
      <c r="C53" s="275" t="s">
        <v>558</v>
      </c>
    </row>
    <row r="54" spans="1:3" ht="21.75" customHeight="1" x14ac:dyDescent="0.25">
      <c r="A54" s="275" t="s">
        <v>589</v>
      </c>
      <c r="B54" s="275" t="s">
        <v>588</v>
      </c>
      <c r="C54" s="275" t="s">
        <v>558</v>
      </c>
    </row>
    <row r="55" spans="1:3" ht="21.75" customHeight="1" x14ac:dyDescent="0.25">
      <c r="A55" s="275" t="s">
        <v>587</v>
      </c>
      <c r="B55" s="275" t="s">
        <v>586</v>
      </c>
      <c r="C55" s="275" t="s">
        <v>558</v>
      </c>
    </row>
    <row r="56" spans="1:3" ht="21.75" customHeight="1" x14ac:dyDescent="0.25">
      <c r="A56" s="275" t="s">
        <v>585</v>
      </c>
      <c r="B56" s="275" t="s">
        <v>584</v>
      </c>
      <c r="C56" s="275" t="s">
        <v>558</v>
      </c>
    </row>
    <row r="57" spans="1:3" ht="21.75" customHeight="1" x14ac:dyDescent="0.25">
      <c r="A57" s="275" t="s">
        <v>583</v>
      </c>
      <c r="B57" s="275" t="s">
        <v>582</v>
      </c>
      <c r="C57" s="275" t="s">
        <v>558</v>
      </c>
    </row>
    <row r="58" spans="1:3" ht="21.75" customHeight="1" x14ac:dyDescent="0.25">
      <c r="A58" s="275" t="s">
        <v>581</v>
      </c>
      <c r="B58" s="275" t="s">
        <v>580</v>
      </c>
      <c r="C58" s="275" t="s">
        <v>558</v>
      </c>
    </row>
    <row r="59" spans="1:3" ht="21.75" customHeight="1" x14ac:dyDescent="0.25">
      <c r="A59" s="275" t="s">
        <v>579</v>
      </c>
      <c r="B59" s="275" t="s">
        <v>578</v>
      </c>
      <c r="C59" s="275" t="s">
        <v>558</v>
      </c>
    </row>
    <row r="60" spans="1:3" ht="21.75" customHeight="1" x14ac:dyDescent="0.25">
      <c r="A60" s="275" t="s">
        <v>577</v>
      </c>
      <c r="B60" s="275" t="s">
        <v>379</v>
      </c>
      <c r="C60" s="275" t="s">
        <v>558</v>
      </c>
    </row>
    <row r="61" spans="1:3" ht="21.75" customHeight="1" x14ac:dyDescent="0.25">
      <c r="A61" s="275" t="s">
        <v>576</v>
      </c>
      <c r="B61" s="275" t="s">
        <v>575</v>
      </c>
      <c r="C61" s="275" t="s">
        <v>558</v>
      </c>
    </row>
    <row r="62" spans="1:3" ht="21.75" customHeight="1" x14ac:dyDescent="0.25">
      <c r="A62" s="275" t="s">
        <v>574</v>
      </c>
      <c r="B62" s="275" t="s">
        <v>573</v>
      </c>
      <c r="C62" s="275" t="s">
        <v>558</v>
      </c>
    </row>
    <row r="63" spans="1:3" ht="21.75" customHeight="1" x14ac:dyDescent="0.25">
      <c r="A63" s="275" t="s">
        <v>572</v>
      </c>
      <c r="B63" s="275" t="s">
        <v>571</v>
      </c>
      <c r="C63" s="275" t="s">
        <v>558</v>
      </c>
    </row>
    <row r="64" spans="1:3" ht="21.75" customHeight="1" x14ac:dyDescent="0.25">
      <c r="A64" s="275" t="s">
        <v>570</v>
      </c>
      <c r="B64" s="275" t="s">
        <v>569</v>
      </c>
      <c r="C64" s="275" t="s">
        <v>558</v>
      </c>
    </row>
    <row r="65" spans="1:3" ht="21.75" customHeight="1" x14ac:dyDescent="0.25">
      <c r="A65" s="275" t="s">
        <v>568</v>
      </c>
      <c r="B65" s="275" t="s">
        <v>567</v>
      </c>
      <c r="C65" s="275" t="s">
        <v>558</v>
      </c>
    </row>
    <row r="66" spans="1:3" ht="21.75" customHeight="1" x14ac:dyDescent="0.25">
      <c r="A66" s="275" t="s">
        <v>566</v>
      </c>
      <c r="B66" s="275" t="s">
        <v>565</v>
      </c>
      <c r="C66" s="275" t="s">
        <v>558</v>
      </c>
    </row>
    <row r="67" spans="1:3" ht="21.75" customHeight="1" x14ac:dyDescent="0.25">
      <c r="A67" s="275" t="s">
        <v>564</v>
      </c>
      <c r="B67" s="275" t="s">
        <v>563</v>
      </c>
      <c r="C67" s="275" t="s">
        <v>558</v>
      </c>
    </row>
    <row r="68" spans="1:3" ht="21.75" customHeight="1" x14ac:dyDescent="0.25">
      <c r="A68" s="275" t="s">
        <v>562</v>
      </c>
      <c r="B68" s="275" t="s">
        <v>561</v>
      </c>
      <c r="C68" s="275" t="s">
        <v>558</v>
      </c>
    </row>
    <row r="69" spans="1:3" ht="21.75" customHeight="1" x14ac:dyDescent="0.25">
      <c r="A69" s="275" t="s">
        <v>560</v>
      </c>
      <c r="B69" s="275" t="s">
        <v>559</v>
      </c>
      <c r="C69" s="275" t="s">
        <v>558</v>
      </c>
    </row>
    <row r="70" spans="1:3" ht="21.75" customHeight="1" x14ac:dyDescent="0.25">
      <c r="A70" s="275" t="s">
        <v>557</v>
      </c>
      <c r="B70" s="275" t="s">
        <v>556</v>
      </c>
      <c r="C70" s="275" t="s">
        <v>547</v>
      </c>
    </row>
    <row r="71" spans="1:3" ht="21.75" customHeight="1" x14ac:dyDescent="0.25">
      <c r="A71" s="275" t="s">
        <v>555</v>
      </c>
      <c r="B71" s="275" t="s">
        <v>554</v>
      </c>
      <c r="C71" s="275" t="s">
        <v>547</v>
      </c>
    </row>
    <row r="72" spans="1:3" ht="21.75" customHeight="1" x14ac:dyDescent="0.25">
      <c r="A72" s="275" t="s">
        <v>553</v>
      </c>
      <c r="B72" s="275" t="s">
        <v>552</v>
      </c>
      <c r="C72" s="275" t="s">
        <v>547</v>
      </c>
    </row>
    <row r="73" spans="1:3" ht="21.75" customHeight="1" x14ac:dyDescent="0.25">
      <c r="A73" s="275" t="s">
        <v>551</v>
      </c>
      <c r="B73" s="275" t="s">
        <v>550</v>
      </c>
      <c r="C73" s="275" t="s">
        <v>547</v>
      </c>
    </row>
    <row r="74" spans="1:3" ht="21.75" customHeight="1" x14ac:dyDescent="0.25">
      <c r="A74" s="275" t="s">
        <v>549</v>
      </c>
      <c r="B74" s="275" t="s">
        <v>548</v>
      </c>
      <c r="C74" s="275" t="s">
        <v>547</v>
      </c>
    </row>
    <row r="75" spans="1:3" ht="21.75" customHeight="1" x14ac:dyDescent="0.25">
      <c r="A75" s="275" t="s">
        <v>546</v>
      </c>
      <c r="B75" s="275" t="s">
        <v>545</v>
      </c>
      <c r="C75" s="275" t="s">
        <v>524</v>
      </c>
    </row>
    <row r="76" spans="1:3" ht="21.75" customHeight="1" x14ac:dyDescent="0.25">
      <c r="A76" s="275" t="s">
        <v>544</v>
      </c>
      <c r="B76" s="275" t="s">
        <v>543</v>
      </c>
      <c r="C76" s="275" t="s">
        <v>524</v>
      </c>
    </row>
    <row r="77" spans="1:3" ht="21.75" customHeight="1" x14ac:dyDescent="0.25">
      <c r="A77" s="275" t="s">
        <v>542</v>
      </c>
      <c r="B77" s="275" t="s">
        <v>541</v>
      </c>
      <c r="C77" s="275" t="s">
        <v>524</v>
      </c>
    </row>
    <row r="78" spans="1:3" ht="21.75" customHeight="1" x14ac:dyDescent="0.25">
      <c r="A78" s="275" t="s">
        <v>540</v>
      </c>
      <c r="B78" s="275" t="s">
        <v>539</v>
      </c>
      <c r="C78" s="275" t="s">
        <v>524</v>
      </c>
    </row>
    <row r="79" spans="1:3" ht="21.75" customHeight="1" x14ac:dyDescent="0.25">
      <c r="A79" s="275" t="s">
        <v>538</v>
      </c>
      <c r="B79" s="275" t="s">
        <v>537</v>
      </c>
      <c r="C79" s="275" t="s">
        <v>524</v>
      </c>
    </row>
    <row r="80" spans="1:3" ht="21.75" customHeight="1" x14ac:dyDescent="0.25">
      <c r="A80" s="275" t="s">
        <v>536</v>
      </c>
      <c r="B80" s="275" t="s">
        <v>535</v>
      </c>
      <c r="C80" s="275" t="s">
        <v>524</v>
      </c>
    </row>
    <row r="81" spans="1:3" ht="21.75" customHeight="1" x14ac:dyDescent="0.25">
      <c r="A81" s="275" t="s">
        <v>534</v>
      </c>
      <c r="B81" s="275" t="s">
        <v>533</v>
      </c>
      <c r="C81" s="275" t="s">
        <v>524</v>
      </c>
    </row>
    <row r="82" spans="1:3" ht="21.75" customHeight="1" x14ac:dyDescent="0.25">
      <c r="A82" s="275" t="s">
        <v>532</v>
      </c>
      <c r="B82" s="275" t="s">
        <v>531</v>
      </c>
      <c r="C82" s="275" t="s">
        <v>524</v>
      </c>
    </row>
    <row r="83" spans="1:3" ht="21.75" customHeight="1" x14ac:dyDescent="0.25">
      <c r="A83" s="275" t="s">
        <v>530</v>
      </c>
      <c r="B83" s="275" t="s">
        <v>529</v>
      </c>
      <c r="C83" s="275" t="s">
        <v>524</v>
      </c>
    </row>
    <row r="84" spans="1:3" ht="21.75" customHeight="1" x14ac:dyDescent="0.25">
      <c r="A84" s="275" t="s">
        <v>528</v>
      </c>
      <c r="B84" s="275" t="s">
        <v>527</v>
      </c>
      <c r="C84" s="275" t="s">
        <v>524</v>
      </c>
    </row>
    <row r="85" spans="1:3" ht="21.75" customHeight="1" x14ac:dyDescent="0.25">
      <c r="A85" s="275" t="s">
        <v>526</v>
      </c>
      <c r="B85" s="275" t="s">
        <v>525</v>
      </c>
      <c r="C85" s="275" t="s">
        <v>524</v>
      </c>
    </row>
    <row r="86" spans="1:3" ht="21.75" customHeight="1" x14ac:dyDescent="0.25">
      <c r="A86" s="275" t="s">
        <v>523</v>
      </c>
      <c r="B86" s="275" t="s">
        <v>522</v>
      </c>
      <c r="C86" s="275" t="s">
        <v>473</v>
      </c>
    </row>
    <row r="87" spans="1:3" ht="21.75" customHeight="1" x14ac:dyDescent="0.25">
      <c r="A87" s="275" t="s">
        <v>521</v>
      </c>
      <c r="B87" s="275" t="s">
        <v>520</v>
      </c>
      <c r="C87" s="275" t="s">
        <v>473</v>
      </c>
    </row>
    <row r="88" spans="1:3" ht="21.75" customHeight="1" x14ac:dyDescent="0.25">
      <c r="A88" s="275" t="s">
        <v>519</v>
      </c>
      <c r="B88" s="275" t="s">
        <v>518</v>
      </c>
      <c r="C88" s="275" t="s">
        <v>473</v>
      </c>
    </row>
    <row r="89" spans="1:3" ht="21.75" customHeight="1" x14ac:dyDescent="0.25">
      <c r="A89" s="275" t="s">
        <v>517</v>
      </c>
      <c r="B89" s="275" t="s">
        <v>516</v>
      </c>
      <c r="C89" s="275" t="s">
        <v>473</v>
      </c>
    </row>
    <row r="90" spans="1:3" ht="21.75" customHeight="1" x14ac:dyDescent="0.25">
      <c r="A90" s="275" t="s">
        <v>515</v>
      </c>
      <c r="B90" s="275" t="s">
        <v>514</v>
      </c>
      <c r="C90" s="275" t="s">
        <v>473</v>
      </c>
    </row>
    <row r="91" spans="1:3" ht="21.75" customHeight="1" x14ac:dyDescent="0.25">
      <c r="A91" s="275" t="s">
        <v>513</v>
      </c>
      <c r="B91" s="275" t="s">
        <v>512</v>
      </c>
      <c r="C91" s="275" t="s">
        <v>473</v>
      </c>
    </row>
    <row r="92" spans="1:3" ht="21.75" customHeight="1" x14ac:dyDescent="0.25">
      <c r="A92" s="275" t="s">
        <v>511</v>
      </c>
      <c r="B92" s="275" t="s">
        <v>510</v>
      </c>
      <c r="C92" s="275" t="s">
        <v>473</v>
      </c>
    </row>
    <row r="93" spans="1:3" ht="21.75" customHeight="1" x14ac:dyDescent="0.25">
      <c r="A93" s="275" t="s">
        <v>509</v>
      </c>
      <c r="B93" s="275" t="s">
        <v>508</v>
      </c>
      <c r="C93" s="275" t="s">
        <v>473</v>
      </c>
    </row>
    <row r="94" spans="1:3" ht="21.75" customHeight="1" x14ac:dyDescent="0.25">
      <c r="A94" s="275" t="s">
        <v>507</v>
      </c>
      <c r="B94" s="275" t="s">
        <v>506</v>
      </c>
      <c r="C94" s="275" t="s">
        <v>473</v>
      </c>
    </row>
    <row r="95" spans="1:3" ht="21.75" customHeight="1" x14ac:dyDescent="0.25">
      <c r="A95" s="275" t="s">
        <v>505</v>
      </c>
      <c r="B95" s="275" t="s">
        <v>504</v>
      </c>
      <c r="C95" s="275" t="s">
        <v>473</v>
      </c>
    </row>
    <row r="96" spans="1:3" ht="21.75" customHeight="1" x14ac:dyDescent="0.25">
      <c r="A96" s="275" t="s">
        <v>503</v>
      </c>
      <c r="B96" s="275" t="s">
        <v>502</v>
      </c>
      <c r="C96" s="275" t="s">
        <v>473</v>
      </c>
    </row>
    <row r="97" spans="1:3" ht="21.75" customHeight="1" x14ac:dyDescent="0.25">
      <c r="A97" s="275" t="s">
        <v>501</v>
      </c>
      <c r="B97" s="275" t="s">
        <v>500</v>
      </c>
      <c r="C97" s="275" t="s">
        <v>473</v>
      </c>
    </row>
    <row r="98" spans="1:3" ht="21.75" customHeight="1" x14ac:dyDescent="0.25">
      <c r="A98" s="275" t="s">
        <v>499</v>
      </c>
      <c r="B98" s="275" t="s">
        <v>498</v>
      </c>
      <c r="C98" s="275" t="s">
        <v>473</v>
      </c>
    </row>
    <row r="99" spans="1:3" ht="21.75" customHeight="1" x14ac:dyDescent="0.25">
      <c r="A99" s="275" t="s">
        <v>497</v>
      </c>
      <c r="B99" s="275" t="s">
        <v>496</v>
      </c>
      <c r="C99" s="275" t="s">
        <v>473</v>
      </c>
    </row>
    <row r="100" spans="1:3" ht="21.75" customHeight="1" x14ac:dyDescent="0.25">
      <c r="A100" s="275" t="s">
        <v>495</v>
      </c>
      <c r="B100" s="275" t="s">
        <v>494</v>
      </c>
      <c r="C100" s="275" t="s">
        <v>473</v>
      </c>
    </row>
    <row r="101" spans="1:3" ht="21.75" customHeight="1" x14ac:dyDescent="0.25">
      <c r="A101" s="275" t="s">
        <v>493</v>
      </c>
      <c r="B101" s="275" t="s">
        <v>492</v>
      </c>
      <c r="C101" s="275" t="s">
        <v>473</v>
      </c>
    </row>
    <row r="102" spans="1:3" ht="21.75" customHeight="1" x14ac:dyDescent="0.25">
      <c r="A102" s="275" t="s">
        <v>491</v>
      </c>
      <c r="B102" s="275" t="s">
        <v>490</v>
      </c>
      <c r="C102" s="275" t="s">
        <v>473</v>
      </c>
    </row>
    <row r="103" spans="1:3" ht="21.75" customHeight="1" x14ac:dyDescent="0.25">
      <c r="A103" s="275" t="s">
        <v>489</v>
      </c>
      <c r="B103" s="275" t="s">
        <v>488</v>
      </c>
      <c r="C103" s="275" t="s">
        <v>473</v>
      </c>
    </row>
    <row r="104" spans="1:3" ht="21.75" customHeight="1" x14ac:dyDescent="0.25">
      <c r="A104" s="275" t="s">
        <v>487</v>
      </c>
      <c r="B104" s="275" t="s">
        <v>486</v>
      </c>
      <c r="C104" s="275" t="s">
        <v>473</v>
      </c>
    </row>
    <row r="105" spans="1:3" ht="21.75" customHeight="1" x14ac:dyDescent="0.25">
      <c r="A105" s="275" t="s">
        <v>485</v>
      </c>
      <c r="B105" s="275" t="s">
        <v>484</v>
      </c>
      <c r="C105" s="275" t="s">
        <v>473</v>
      </c>
    </row>
    <row r="106" spans="1:3" ht="21.75" customHeight="1" x14ac:dyDescent="0.25">
      <c r="A106" s="275" t="s">
        <v>483</v>
      </c>
      <c r="B106" s="275" t="s">
        <v>482</v>
      </c>
      <c r="C106" s="275" t="s">
        <v>473</v>
      </c>
    </row>
    <row r="107" spans="1:3" ht="21.75" customHeight="1" x14ac:dyDescent="0.25">
      <c r="A107" s="275" t="s">
        <v>481</v>
      </c>
      <c r="B107" s="275" t="s">
        <v>480</v>
      </c>
      <c r="C107" s="275" t="s">
        <v>473</v>
      </c>
    </row>
    <row r="108" spans="1:3" ht="21.75" customHeight="1" x14ac:dyDescent="0.25">
      <c r="A108" s="275" t="s">
        <v>479</v>
      </c>
      <c r="B108" s="275" t="s">
        <v>478</v>
      </c>
      <c r="C108" s="275" t="s">
        <v>473</v>
      </c>
    </row>
    <row r="109" spans="1:3" ht="21.75" customHeight="1" x14ac:dyDescent="0.25">
      <c r="A109" s="275" t="s">
        <v>477</v>
      </c>
      <c r="B109" s="275" t="s">
        <v>476</v>
      </c>
      <c r="C109" s="275" t="s">
        <v>473</v>
      </c>
    </row>
    <row r="110" spans="1:3" ht="21.75" customHeight="1" x14ac:dyDescent="0.25">
      <c r="A110" s="275" t="s">
        <v>475</v>
      </c>
      <c r="B110" s="275" t="s">
        <v>474</v>
      </c>
      <c r="C110" s="275" t="s">
        <v>473</v>
      </c>
    </row>
    <row r="111" spans="1:3" ht="21.75" customHeight="1" x14ac:dyDescent="0.25">
      <c r="A111" s="275" t="s">
        <v>472</v>
      </c>
      <c r="B111" s="275" t="s">
        <v>471</v>
      </c>
      <c r="C111" s="275" t="s">
        <v>438</v>
      </c>
    </row>
    <row r="112" spans="1:3" ht="21.75" customHeight="1" x14ac:dyDescent="0.25">
      <c r="A112" s="275" t="s">
        <v>470</v>
      </c>
      <c r="B112" s="275" t="s">
        <v>469</v>
      </c>
      <c r="C112" s="275" t="s">
        <v>438</v>
      </c>
    </row>
    <row r="113" spans="1:3" ht="21.75" customHeight="1" x14ac:dyDescent="0.25">
      <c r="A113" s="275" t="s">
        <v>468</v>
      </c>
      <c r="B113" s="275" t="s">
        <v>467</v>
      </c>
      <c r="C113" s="275" t="s">
        <v>438</v>
      </c>
    </row>
    <row r="114" spans="1:3" ht="21.75" customHeight="1" x14ac:dyDescent="0.25">
      <c r="A114" s="275" t="s">
        <v>466</v>
      </c>
      <c r="B114" s="275" t="s">
        <v>465</v>
      </c>
      <c r="C114" s="275" t="s">
        <v>438</v>
      </c>
    </row>
    <row r="115" spans="1:3" ht="21.75" customHeight="1" x14ac:dyDescent="0.25">
      <c r="A115" s="275" t="s">
        <v>464</v>
      </c>
      <c r="B115" s="275" t="s">
        <v>463</v>
      </c>
      <c r="C115" s="275" t="s">
        <v>438</v>
      </c>
    </row>
    <row r="116" spans="1:3" ht="21.75" customHeight="1" x14ac:dyDescent="0.25">
      <c r="A116" s="275" t="s">
        <v>462</v>
      </c>
      <c r="B116" s="275" t="s">
        <v>461</v>
      </c>
      <c r="C116" s="275" t="s">
        <v>438</v>
      </c>
    </row>
    <row r="117" spans="1:3" ht="21.75" customHeight="1" x14ac:dyDescent="0.25">
      <c r="A117" s="275" t="s">
        <v>460</v>
      </c>
      <c r="B117" s="275" t="s">
        <v>459</v>
      </c>
      <c r="C117" s="275" t="s">
        <v>438</v>
      </c>
    </row>
    <row r="118" spans="1:3" ht="21.75" customHeight="1" x14ac:dyDescent="0.25">
      <c r="A118" s="275" t="s">
        <v>458</v>
      </c>
      <c r="B118" s="275" t="s">
        <v>457</v>
      </c>
      <c r="C118" s="275" t="s">
        <v>438</v>
      </c>
    </row>
    <row r="119" spans="1:3" ht="21.75" customHeight="1" x14ac:dyDescent="0.25">
      <c r="A119" s="275" t="s">
        <v>456</v>
      </c>
      <c r="B119" s="275" t="s">
        <v>455</v>
      </c>
      <c r="C119" s="275" t="s">
        <v>438</v>
      </c>
    </row>
    <row r="120" spans="1:3" ht="21.75" customHeight="1" x14ac:dyDescent="0.25">
      <c r="A120" s="275" t="s">
        <v>454</v>
      </c>
      <c r="B120" s="275" t="s">
        <v>453</v>
      </c>
      <c r="C120" s="275" t="s">
        <v>438</v>
      </c>
    </row>
    <row r="121" spans="1:3" ht="21.75" customHeight="1" x14ac:dyDescent="0.25">
      <c r="A121" s="275" t="s">
        <v>452</v>
      </c>
      <c r="B121" s="275" t="s">
        <v>451</v>
      </c>
      <c r="C121" s="275" t="s">
        <v>438</v>
      </c>
    </row>
    <row r="122" spans="1:3" ht="21.75" customHeight="1" x14ac:dyDescent="0.25">
      <c r="A122" s="275" t="s">
        <v>450</v>
      </c>
      <c r="B122" s="275" t="s">
        <v>449</v>
      </c>
      <c r="C122" s="275" t="s">
        <v>438</v>
      </c>
    </row>
    <row r="123" spans="1:3" ht="21.75" customHeight="1" x14ac:dyDescent="0.25">
      <c r="A123" s="275" t="s">
        <v>448</v>
      </c>
      <c r="B123" s="275" t="s">
        <v>447</v>
      </c>
      <c r="C123" s="275" t="s">
        <v>438</v>
      </c>
    </row>
    <row r="124" spans="1:3" ht="21.75" customHeight="1" x14ac:dyDescent="0.25">
      <c r="A124" s="275" t="s">
        <v>446</v>
      </c>
      <c r="B124" s="275" t="s">
        <v>445</v>
      </c>
      <c r="C124" s="275" t="s">
        <v>438</v>
      </c>
    </row>
    <row r="125" spans="1:3" ht="21.75" customHeight="1" x14ac:dyDescent="0.25">
      <c r="A125" s="275" t="s">
        <v>444</v>
      </c>
      <c r="B125" s="275" t="s">
        <v>443</v>
      </c>
      <c r="C125" s="275" t="s">
        <v>438</v>
      </c>
    </row>
    <row r="126" spans="1:3" ht="21.75" customHeight="1" x14ac:dyDescent="0.25">
      <c r="A126" s="275" t="s">
        <v>442</v>
      </c>
      <c r="B126" s="275" t="s">
        <v>441</v>
      </c>
      <c r="C126" s="275" t="s">
        <v>438</v>
      </c>
    </row>
    <row r="127" spans="1:3" ht="21.75" customHeight="1" x14ac:dyDescent="0.25">
      <c r="A127" s="275" t="s">
        <v>440</v>
      </c>
      <c r="B127" s="275" t="s">
        <v>439</v>
      </c>
      <c r="C127" s="275" t="s">
        <v>438</v>
      </c>
    </row>
    <row r="128" spans="1:3" ht="21.75" customHeight="1" x14ac:dyDescent="0.25">
      <c r="A128" s="275" t="s">
        <v>437</v>
      </c>
      <c r="B128" s="275" t="s">
        <v>436</v>
      </c>
      <c r="C128" s="275" t="s">
        <v>407</v>
      </c>
    </row>
    <row r="129" spans="1:3" ht="21.75" customHeight="1" x14ac:dyDescent="0.25">
      <c r="A129" s="275" t="s">
        <v>435</v>
      </c>
      <c r="B129" s="275" t="s">
        <v>434</v>
      </c>
      <c r="C129" s="275" t="s">
        <v>407</v>
      </c>
    </row>
    <row r="130" spans="1:3" ht="21.75" customHeight="1" x14ac:dyDescent="0.25">
      <c r="A130" s="275" t="s">
        <v>433</v>
      </c>
      <c r="B130" s="275" t="s">
        <v>432</v>
      </c>
      <c r="C130" s="275" t="s">
        <v>407</v>
      </c>
    </row>
    <row r="131" spans="1:3" ht="21.75" customHeight="1" x14ac:dyDescent="0.25">
      <c r="A131" s="275" t="s">
        <v>431</v>
      </c>
      <c r="B131" s="275" t="s">
        <v>430</v>
      </c>
      <c r="C131" s="275" t="s">
        <v>407</v>
      </c>
    </row>
    <row r="132" spans="1:3" ht="21.75" customHeight="1" x14ac:dyDescent="0.25">
      <c r="A132" s="275" t="s">
        <v>429</v>
      </c>
      <c r="B132" s="275" t="s">
        <v>428</v>
      </c>
      <c r="C132" s="275" t="s">
        <v>407</v>
      </c>
    </row>
    <row r="133" spans="1:3" ht="21.75" customHeight="1" x14ac:dyDescent="0.25">
      <c r="A133" s="275" t="s">
        <v>427</v>
      </c>
      <c r="B133" s="275" t="s">
        <v>426</v>
      </c>
      <c r="C133" s="275" t="s">
        <v>407</v>
      </c>
    </row>
    <row r="134" spans="1:3" ht="21.75" customHeight="1" x14ac:dyDescent="0.25">
      <c r="A134" s="275" t="s">
        <v>425</v>
      </c>
      <c r="B134" s="275" t="s">
        <v>424</v>
      </c>
      <c r="C134" s="275" t="s">
        <v>407</v>
      </c>
    </row>
    <row r="135" spans="1:3" ht="21.75" customHeight="1" x14ac:dyDescent="0.25">
      <c r="A135" s="275" t="s">
        <v>423</v>
      </c>
      <c r="B135" s="275" t="s">
        <v>422</v>
      </c>
      <c r="C135" s="275" t="s">
        <v>407</v>
      </c>
    </row>
    <row r="136" spans="1:3" ht="21.75" customHeight="1" x14ac:dyDescent="0.25">
      <c r="A136" s="275" t="s">
        <v>421</v>
      </c>
      <c r="B136" s="275" t="s">
        <v>420</v>
      </c>
      <c r="C136" s="275" t="s">
        <v>407</v>
      </c>
    </row>
    <row r="137" spans="1:3" ht="21.75" customHeight="1" x14ac:dyDescent="0.25">
      <c r="A137" s="275" t="s">
        <v>419</v>
      </c>
      <c r="B137" s="275" t="s">
        <v>418</v>
      </c>
      <c r="C137" s="275" t="s">
        <v>407</v>
      </c>
    </row>
    <row r="138" spans="1:3" ht="21.75" customHeight="1" x14ac:dyDescent="0.25">
      <c r="A138" s="275" t="s">
        <v>417</v>
      </c>
      <c r="B138" s="275" t="s">
        <v>416</v>
      </c>
      <c r="C138" s="275" t="s">
        <v>407</v>
      </c>
    </row>
    <row r="139" spans="1:3" ht="21.75" customHeight="1" x14ac:dyDescent="0.25">
      <c r="A139" s="275" t="s">
        <v>415</v>
      </c>
      <c r="B139" s="275" t="s">
        <v>414</v>
      </c>
      <c r="C139" s="275" t="s">
        <v>407</v>
      </c>
    </row>
    <row r="140" spans="1:3" ht="21.75" customHeight="1" x14ac:dyDescent="0.25">
      <c r="A140" s="275" t="s">
        <v>413</v>
      </c>
      <c r="B140" s="275" t="s">
        <v>412</v>
      </c>
      <c r="C140" s="275" t="s">
        <v>407</v>
      </c>
    </row>
    <row r="141" spans="1:3" ht="21.75" customHeight="1" x14ac:dyDescent="0.25">
      <c r="A141" s="275" t="s">
        <v>411</v>
      </c>
      <c r="B141" s="275" t="s">
        <v>410</v>
      </c>
      <c r="C141" s="275" t="s">
        <v>407</v>
      </c>
    </row>
    <row r="142" spans="1:3" ht="21.75" customHeight="1" x14ac:dyDescent="0.25">
      <c r="A142" s="275" t="s">
        <v>409</v>
      </c>
      <c r="B142" s="275" t="s">
        <v>408</v>
      </c>
      <c r="C142" s="275" t="s">
        <v>407</v>
      </c>
    </row>
    <row r="143" spans="1:3" ht="21.75" customHeight="1" x14ac:dyDescent="0.25">
      <c r="A143" s="275" t="s">
        <v>406</v>
      </c>
      <c r="B143" s="275" t="s">
        <v>405</v>
      </c>
      <c r="C143" s="275" t="s">
        <v>354</v>
      </c>
    </row>
    <row r="144" spans="1:3" ht="21.75" customHeight="1" x14ac:dyDescent="0.25">
      <c r="A144" s="275" t="s">
        <v>404</v>
      </c>
      <c r="B144" s="275" t="s">
        <v>403</v>
      </c>
      <c r="C144" s="275" t="s">
        <v>354</v>
      </c>
    </row>
    <row r="145" spans="1:3" ht="21.75" customHeight="1" x14ac:dyDescent="0.25">
      <c r="A145" s="275" t="s">
        <v>402</v>
      </c>
      <c r="B145" s="275" t="s">
        <v>401</v>
      </c>
      <c r="C145" s="275" t="s">
        <v>354</v>
      </c>
    </row>
    <row r="146" spans="1:3" ht="21.75" customHeight="1" x14ac:dyDescent="0.25">
      <c r="A146" s="275" t="s">
        <v>400</v>
      </c>
      <c r="B146" s="275" t="s">
        <v>399</v>
      </c>
      <c r="C146" s="275" t="s">
        <v>354</v>
      </c>
    </row>
    <row r="147" spans="1:3" ht="21.75" customHeight="1" x14ac:dyDescent="0.25">
      <c r="A147" s="275" t="s">
        <v>398</v>
      </c>
      <c r="B147" s="275" t="s">
        <v>397</v>
      </c>
      <c r="C147" s="275" t="s">
        <v>354</v>
      </c>
    </row>
    <row r="148" spans="1:3" ht="21.75" customHeight="1" x14ac:dyDescent="0.25">
      <c r="A148" s="275" t="s">
        <v>396</v>
      </c>
      <c r="B148" s="275" t="s">
        <v>395</v>
      </c>
      <c r="C148" s="275" t="s">
        <v>354</v>
      </c>
    </row>
    <row r="149" spans="1:3" ht="21.75" customHeight="1" x14ac:dyDescent="0.25">
      <c r="A149" s="275" t="s">
        <v>394</v>
      </c>
      <c r="B149" s="275" t="s">
        <v>393</v>
      </c>
      <c r="C149" s="275" t="s">
        <v>354</v>
      </c>
    </row>
    <row r="150" spans="1:3" ht="21.75" customHeight="1" x14ac:dyDescent="0.25">
      <c r="A150" s="275" t="s">
        <v>392</v>
      </c>
      <c r="B150" s="275" t="s">
        <v>391</v>
      </c>
      <c r="C150" s="275" t="s">
        <v>354</v>
      </c>
    </row>
    <row r="151" spans="1:3" ht="21.75" customHeight="1" x14ac:dyDescent="0.25">
      <c r="A151" s="275" t="s">
        <v>390</v>
      </c>
      <c r="B151" s="275" t="s">
        <v>389</v>
      </c>
      <c r="C151" s="275" t="s">
        <v>354</v>
      </c>
    </row>
    <row r="152" spans="1:3" ht="21.75" customHeight="1" x14ac:dyDescent="0.25">
      <c r="A152" s="275" t="s">
        <v>388</v>
      </c>
      <c r="B152" s="275" t="s">
        <v>387</v>
      </c>
      <c r="C152" s="275" t="s">
        <v>354</v>
      </c>
    </row>
    <row r="153" spans="1:3" ht="21.75" customHeight="1" x14ac:dyDescent="0.25">
      <c r="A153" s="275" t="s">
        <v>386</v>
      </c>
      <c r="B153" s="275" t="s">
        <v>385</v>
      </c>
      <c r="C153" s="275" t="s">
        <v>354</v>
      </c>
    </row>
    <row r="154" spans="1:3" ht="21.75" customHeight="1" x14ac:dyDescent="0.25">
      <c r="A154" s="275" t="s">
        <v>384</v>
      </c>
      <c r="B154" s="275" t="s">
        <v>383</v>
      </c>
      <c r="C154" s="275" t="s">
        <v>354</v>
      </c>
    </row>
    <row r="155" spans="1:3" ht="21.75" customHeight="1" x14ac:dyDescent="0.25">
      <c r="A155" s="275" t="s">
        <v>382</v>
      </c>
      <c r="B155" s="275" t="s">
        <v>381</v>
      </c>
      <c r="C155" s="275" t="s">
        <v>354</v>
      </c>
    </row>
    <row r="156" spans="1:3" ht="21.75" customHeight="1" x14ac:dyDescent="0.25">
      <c r="A156" s="275" t="s">
        <v>380</v>
      </c>
      <c r="B156" s="275" t="s">
        <v>379</v>
      </c>
      <c r="C156" s="275" t="s">
        <v>354</v>
      </c>
    </row>
    <row r="157" spans="1:3" ht="21.75" customHeight="1" x14ac:dyDescent="0.25">
      <c r="A157" s="275" t="s">
        <v>378</v>
      </c>
      <c r="B157" s="275" t="s">
        <v>377</v>
      </c>
      <c r="C157" s="275" t="s">
        <v>354</v>
      </c>
    </row>
    <row r="158" spans="1:3" ht="21.75" customHeight="1" x14ac:dyDescent="0.25">
      <c r="A158" s="275" t="s">
        <v>376</v>
      </c>
      <c r="B158" s="275" t="s">
        <v>375</v>
      </c>
      <c r="C158" s="275" t="s">
        <v>354</v>
      </c>
    </row>
    <row r="159" spans="1:3" ht="21.75" customHeight="1" x14ac:dyDescent="0.25">
      <c r="A159" s="275" t="s">
        <v>374</v>
      </c>
      <c r="B159" s="275" t="s">
        <v>373</v>
      </c>
      <c r="C159" s="275" t="s">
        <v>354</v>
      </c>
    </row>
    <row r="160" spans="1:3" ht="21.75" customHeight="1" x14ac:dyDescent="0.25">
      <c r="A160" s="275" t="s">
        <v>372</v>
      </c>
      <c r="B160" s="275" t="s">
        <v>371</v>
      </c>
      <c r="C160" s="275" t="s">
        <v>354</v>
      </c>
    </row>
    <row r="161" spans="1:3" ht="21.75" customHeight="1" x14ac:dyDescent="0.25">
      <c r="A161" s="275" t="s">
        <v>370</v>
      </c>
      <c r="B161" s="275" t="s">
        <v>369</v>
      </c>
      <c r="C161" s="275" t="s">
        <v>354</v>
      </c>
    </row>
    <row r="162" spans="1:3" ht="21.75" customHeight="1" x14ac:dyDescent="0.25">
      <c r="A162" s="275" t="s">
        <v>368</v>
      </c>
      <c r="B162" s="275" t="s">
        <v>367</v>
      </c>
      <c r="C162" s="275" t="s">
        <v>354</v>
      </c>
    </row>
    <row r="163" spans="1:3" ht="21.75" customHeight="1" x14ac:dyDescent="0.25">
      <c r="A163" s="275" t="s">
        <v>366</v>
      </c>
      <c r="B163" s="275" t="s">
        <v>365</v>
      </c>
      <c r="C163" s="275" t="s">
        <v>354</v>
      </c>
    </row>
    <row r="164" spans="1:3" ht="21.75" customHeight="1" x14ac:dyDescent="0.25">
      <c r="A164" s="275" t="s">
        <v>364</v>
      </c>
      <c r="B164" s="275" t="s">
        <v>363</v>
      </c>
      <c r="C164" s="275" t="s">
        <v>354</v>
      </c>
    </row>
    <row r="165" spans="1:3" ht="21.75" customHeight="1" x14ac:dyDescent="0.25">
      <c r="A165" s="275" t="s">
        <v>362</v>
      </c>
      <c r="B165" s="275" t="s">
        <v>361</v>
      </c>
      <c r="C165" s="275" t="s">
        <v>354</v>
      </c>
    </row>
    <row r="166" spans="1:3" ht="21.75" customHeight="1" x14ac:dyDescent="0.25">
      <c r="A166" s="275" t="s">
        <v>360</v>
      </c>
      <c r="B166" s="275" t="s">
        <v>359</v>
      </c>
      <c r="C166" s="275" t="s">
        <v>354</v>
      </c>
    </row>
    <row r="167" spans="1:3" ht="21.75" customHeight="1" x14ac:dyDescent="0.25">
      <c r="A167" s="275" t="s">
        <v>358</v>
      </c>
      <c r="B167" s="275" t="s">
        <v>357</v>
      </c>
      <c r="C167" s="275" t="s">
        <v>354</v>
      </c>
    </row>
    <row r="168" spans="1:3" ht="21.75" customHeight="1" x14ac:dyDescent="0.25">
      <c r="A168" s="275" t="s">
        <v>356</v>
      </c>
      <c r="B168" s="275" t="s">
        <v>355</v>
      </c>
      <c r="C168" s="275" t="s">
        <v>354</v>
      </c>
    </row>
    <row r="169" spans="1:3" ht="21.75" customHeight="1" x14ac:dyDescent="0.25">
      <c r="A169" s="275" t="s">
        <v>353</v>
      </c>
      <c r="B169" s="275" t="s">
        <v>352</v>
      </c>
      <c r="C169" s="275" t="s">
        <v>317</v>
      </c>
    </row>
    <row r="170" spans="1:3" ht="21.75" customHeight="1" x14ac:dyDescent="0.25">
      <c r="A170" s="275" t="s">
        <v>351</v>
      </c>
      <c r="B170" s="275" t="s">
        <v>350</v>
      </c>
      <c r="C170" s="275" t="s">
        <v>317</v>
      </c>
    </row>
    <row r="171" spans="1:3" ht="21.75" customHeight="1" x14ac:dyDescent="0.25">
      <c r="A171" s="275" t="s">
        <v>349</v>
      </c>
      <c r="B171" s="275" t="s">
        <v>348</v>
      </c>
      <c r="C171" s="275" t="s">
        <v>317</v>
      </c>
    </row>
    <row r="172" spans="1:3" ht="21.75" customHeight="1" x14ac:dyDescent="0.25">
      <c r="A172" s="275" t="s">
        <v>347</v>
      </c>
      <c r="B172" s="275" t="s">
        <v>346</v>
      </c>
      <c r="C172" s="275" t="s">
        <v>317</v>
      </c>
    </row>
    <row r="173" spans="1:3" ht="21.75" customHeight="1" x14ac:dyDescent="0.25">
      <c r="A173" s="275" t="s">
        <v>345</v>
      </c>
      <c r="B173" s="275" t="s">
        <v>344</v>
      </c>
      <c r="C173" s="275" t="s">
        <v>317</v>
      </c>
    </row>
    <row r="174" spans="1:3" ht="21.75" customHeight="1" x14ac:dyDescent="0.25">
      <c r="A174" s="275" t="s">
        <v>343</v>
      </c>
      <c r="B174" s="275" t="s">
        <v>342</v>
      </c>
      <c r="C174" s="275" t="s">
        <v>317</v>
      </c>
    </row>
    <row r="175" spans="1:3" ht="21.75" customHeight="1" x14ac:dyDescent="0.25">
      <c r="A175" s="275" t="s">
        <v>341</v>
      </c>
      <c r="B175" s="275" t="s">
        <v>340</v>
      </c>
      <c r="C175" s="275" t="s">
        <v>317</v>
      </c>
    </row>
    <row r="176" spans="1:3" ht="21.75" customHeight="1" x14ac:dyDescent="0.25">
      <c r="A176" s="275" t="s">
        <v>339</v>
      </c>
      <c r="B176" s="275" t="s">
        <v>338</v>
      </c>
      <c r="C176" s="275" t="s">
        <v>317</v>
      </c>
    </row>
    <row r="177" spans="1:3" ht="21.75" customHeight="1" x14ac:dyDescent="0.25">
      <c r="A177" s="275" t="s">
        <v>337</v>
      </c>
      <c r="B177" s="275" t="s">
        <v>336</v>
      </c>
      <c r="C177" s="275" t="s">
        <v>317</v>
      </c>
    </row>
    <row r="178" spans="1:3" ht="21.75" customHeight="1" x14ac:dyDescent="0.25">
      <c r="A178" s="275" t="s">
        <v>335</v>
      </c>
      <c r="B178" s="275" t="s">
        <v>334</v>
      </c>
      <c r="C178" s="275" t="s">
        <v>317</v>
      </c>
    </row>
    <row r="179" spans="1:3" ht="21.75" customHeight="1" x14ac:dyDescent="0.25">
      <c r="A179" s="275" t="s">
        <v>333</v>
      </c>
      <c r="B179" s="275" t="s">
        <v>332</v>
      </c>
      <c r="C179" s="275" t="s">
        <v>317</v>
      </c>
    </row>
    <row r="180" spans="1:3" ht="21.75" customHeight="1" x14ac:dyDescent="0.25">
      <c r="A180" s="275" t="s">
        <v>331</v>
      </c>
      <c r="B180" s="275" t="s">
        <v>330</v>
      </c>
      <c r="C180" s="275" t="s">
        <v>317</v>
      </c>
    </row>
    <row r="181" spans="1:3" ht="21.75" customHeight="1" x14ac:dyDescent="0.25">
      <c r="A181" s="275" t="s">
        <v>329</v>
      </c>
      <c r="B181" s="275" t="s">
        <v>328</v>
      </c>
      <c r="C181" s="275" t="s">
        <v>317</v>
      </c>
    </row>
    <row r="182" spans="1:3" ht="21.75" customHeight="1" x14ac:dyDescent="0.25">
      <c r="A182" s="275" t="s">
        <v>327</v>
      </c>
      <c r="B182" s="275" t="s">
        <v>326</v>
      </c>
      <c r="C182" s="275" t="s">
        <v>317</v>
      </c>
    </row>
    <row r="183" spans="1:3" ht="21.75" customHeight="1" x14ac:dyDescent="0.25">
      <c r="A183" s="275" t="s">
        <v>325</v>
      </c>
      <c r="B183" s="275" t="s">
        <v>324</v>
      </c>
      <c r="C183" s="275" t="s">
        <v>317</v>
      </c>
    </row>
    <row r="184" spans="1:3" ht="21.75" customHeight="1" x14ac:dyDescent="0.25">
      <c r="A184" s="275" t="s">
        <v>323</v>
      </c>
      <c r="B184" s="275" t="s">
        <v>322</v>
      </c>
      <c r="C184" s="275" t="s">
        <v>317</v>
      </c>
    </row>
    <row r="185" spans="1:3" ht="21.75" customHeight="1" x14ac:dyDescent="0.25">
      <c r="A185" s="275" t="s">
        <v>321</v>
      </c>
      <c r="B185" s="275" t="s">
        <v>320</v>
      </c>
      <c r="C185" s="275" t="s">
        <v>317</v>
      </c>
    </row>
    <row r="186" spans="1:3" ht="21.75" customHeight="1" x14ac:dyDescent="0.25">
      <c r="A186" s="275" t="s">
        <v>319</v>
      </c>
      <c r="B186" s="275" t="s">
        <v>318</v>
      </c>
      <c r="C186" s="275" t="s">
        <v>317</v>
      </c>
    </row>
    <row r="187" spans="1:3" ht="21.75" customHeight="1" x14ac:dyDescent="0.25">
      <c r="A187" s="275" t="s">
        <v>316</v>
      </c>
      <c r="B187" s="275" t="s">
        <v>315</v>
      </c>
      <c r="C187" s="275" t="s">
        <v>312</v>
      </c>
    </row>
    <row r="188" spans="1:3" ht="21.75" customHeight="1" x14ac:dyDescent="0.25">
      <c r="A188" s="275" t="s">
        <v>314</v>
      </c>
      <c r="B188" s="275" t="s">
        <v>313</v>
      </c>
      <c r="C188" s="275" t="s">
        <v>312</v>
      </c>
    </row>
    <row r="189" spans="1:3" ht="21.75" customHeight="1" x14ac:dyDescent="0.25">
      <c r="A189" s="275" t="s">
        <v>311</v>
      </c>
      <c r="B189" s="275" t="s">
        <v>310</v>
      </c>
      <c r="C189" s="275" t="s">
        <v>283</v>
      </c>
    </row>
    <row r="190" spans="1:3" ht="21.75" customHeight="1" x14ac:dyDescent="0.25">
      <c r="A190" s="275" t="s">
        <v>309</v>
      </c>
      <c r="B190" s="275" t="s">
        <v>308</v>
      </c>
      <c r="C190" s="275" t="s">
        <v>283</v>
      </c>
    </row>
    <row r="191" spans="1:3" ht="21.75" customHeight="1" x14ac:dyDescent="0.25">
      <c r="A191" s="275" t="s">
        <v>307</v>
      </c>
      <c r="B191" s="275" t="s">
        <v>306</v>
      </c>
      <c r="C191" s="275" t="s">
        <v>283</v>
      </c>
    </row>
    <row r="192" spans="1:3" ht="21.75" customHeight="1" x14ac:dyDescent="0.25">
      <c r="A192" s="275" t="s">
        <v>305</v>
      </c>
      <c r="B192" s="275" t="s">
        <v>304</v>
      </c>
      <c r="C192" s="275" t="s">
        <v>283</v>
      </c>
    </row>
    <row r="193" spans="1:3" ht="21.75" customHeight="1" x14ac:dyDescent="0.25">
      <c r="A193" s="275" t="s">
        <v>303</v>
      </c>
      <c r="B193" s="275" t="s">
        <v>302</v>
      </c>
      <c r="C193" s="275" t="s">
        <v>283</v>
      </c>
    </row>
    <row r="194" spans="1:3" ht="21.75" customHeight="1" x14ac:dyDescent="0.25">
      <c r="A194" s="275" t="s">
        <v>301</v>
      </c>
      <c r="B194" s="275" t="s">
        <v>300</v>
      </c>
      <c r="C194" s="275" t="s">
        <v>283</v>
      </c>
    </row>
    <row r="195" spans="1:3" ht="21.75" customHeight="1" x14ac:dyDescent="0.25">
      <c r="A195" s="275" t="s">
        <v>299</v>
      </c>
      <c r="B195" s="275" t="s">
        <v>298</v>
      </c>
      <c r="C195" s="275" t="s">
        <v>283</v>
      </c>
    </row>
    <row r="196" spans="1:3" ht="21.75" customHeight="1" x14ac:dyDescent="0.25">
      <c r="A196" s="275" t="s">
        <v>297</v>
      </c>
      <c r="B196" s="275" t="s">
        <v>296</v>
      </c>
      <c r="C196" s="275" t="s">
        <v>283</v>
      </c>
    </row>
    <row r="197" spans="1:3" ht="21.75" customHeight="1" x14ac:dyDescent="0.25">
      <c r="A197" s="275" t="s">
        <v>295</v>
      </c>
      <c r="B197" s="275" t="s">
        <v>294</v>
      </c>
      <c r="C197" s="275" t="s">
        <v>283</v>
      </c>
    </row>
    <row r="198" spans="1:3" ht="21.75" customHeight="1" x14ac:dyDescent="0.25">
      <c r="A198" s="275" t="s">
        <v>293</v>
      </c>
      <c r="B198" s="275" t="s">
        <v>292</v>
      </c>
      <c r="C198" s="275" t="s">
        <v>283</v>
      </c>
    </row>
    <row r="199" spans="1:3" ht="21.75" customHeight="1" x14ac:dyDescent="0.25">
      <c r="A199" s="275" t="s">
        <v>291</v>
      </c>
      <c r="B199" s="275" t="s">
        <v>290</v>
      </c>
      <c r="C199" s="275" t="s">
        <v>283</v>
      </c>
    </row>
    <row r="200" spans="1:3" ht="21.75" customHeight="1" x14ac:dyDescent="0.25">
      <c r="A200" s="275" t="s">
        <v>289</v>
      </c>
      <c r="B200" s="275" t="s">
        <v>288</v>
      </c>
      <c r="C200" s="275" t="s">
        <v>283</v>
      </c>
    </row>
    <row r="201" spans="1:3" ht="21.75" customHeight="1" x14ac:dyDescent="0.25">
      <c r="A201" s="275" t="s">
        <v>287</v>
      </c>
      <c r="B201" s="275" t="s">
        <v>286</v>
      </c>
      <c r="C201" s="275" t="s">
        <v>283</v>
      </c>
    </row>
    <row r="202" spans="1:3" ht="21.75" customHeight="1" x14ac:dyDescent="0.25">
      <c r="A202" s="275" t="s">
        <v>285</v>
      </c>
      <c r="B202" s="275" t="s">
        <v>284</v>
      </c>
      <c r="C202" s="275" t="s">
        <v>283</v>
      </c>
    </row>
    <row r="203" spans="1:3" ht="21.75" customHeight="1" x14ac:dyDescent="0.25">
      <c r="A203" s="275" t="s">
        <v>282</v>
      </c>
      <c r="B203" s="275" t="s">
        <v>281</v>
      </c>
      <c r="C203" s="275" t="s">
        <v>272</v>
      </c>
    </row>
    <row r="204" spans="1:3" ht="21.75" customHeight="1" x14ac:dyDescent="0.25">
      <c r="A204" s="275" t="s">
        <v>280</v>
      </c>
      <c r="B204" s="275" t="s">
        <v>279</v>
      </c>
      <c r="C204" s="275" t="s">
        <v>272</v>
      </c>
    </row>
    <row r="205" spans="1:3" ht="21.75" customHeight="1" x14ac:dyDescent="0.25">
      <c r="A205" s="275" t="s">
        <v>278</v>
      </c>
      <c r="B205" s="275" t="s">
        <v>277</v>
      </c>
      <c r="C205" s="275" t="s">
        <v>272</v>
      </c>
    </row>
    <row r="206" spans="1:3" ht="21.75" customHeight="1" x14ac:dyDescent="0.25">
      <c r="A206" s="275" t="s">
        <v>276</v>
      </c>
      <c r="B206" s="275" t="s">
        <v>275</v>
      </c>
      <c r="C206" s="275" t="s">
        <v>272</v>
      </c>
    </row>
    <row r="207" spans="1:3" ht="21.75" customHeight="1" x14ac:dyDescent="0.25">
      <c r="A207" s="275" t="s">
        <v>274</v>
      </c>
      <c r="B207" s="275" t="s">
        <v>273</v>
      </c>
      <c r="C207" s="275" t="s">
        <v>272</v>
      </c>
    </row>
    <row r="208" spans="1:3" ht="21.75" customHeight="1" x14ac:dyDescent="0.25">
      <c r="A208" s="274"/>
      <c r="B208" s="273"/>
    </row>
    <row r="209" spans="1:2" ht="21.75" customHeight="1" x14ac:dyDescent="0.25">
      <c r="A209" s="274"/>
      <c r="B209" s="273"/>
    </row>
    <row r="210" spans="1:2" ht="21.75" customHeight="1" x14ac:dyDescent="0.25">
      <c r="A210" s="274"/>
      <c r="B210" s="273"/>
    </row>
    <row r="211" spans="1:2" ht="21.75" customHeight="1" x14ac:dyDescent="0.25">
      <c r="A211" s="274"/>
      <c r="B211" s="273"/>
    </row>
    <row r="212" spans="1:2" ht="21.75" customHeight="1" x14ac:dyDescent="0.25">
      <c r="A212" s="274"/>
      <c r="B212" s="273"/>
    </row>
    <row r="213" spans="1:2" ht="21.75" customHeight="1" x14ac:dyDescent="0.25">
      <c r="A213" s="274"/>
      <c r="B213" s="273"/>
    </row>
    <row r="214" spans="1:2" ht="21.75" customHeight="1" x14ac:dyDescent="0.25">
      <c r="A214" s="274"/>
      <c r="B214" s="273"/>
    </row>
    <row r="215" spans="1:2" ht="21.75" customHeight="1" x14ac:dyDescent="0.25">
      <c r="A215" s="274"/>
      <c r="B215" s="273"/>
    </row>
    <row r="216" spans="1:2" ht="21.75" customHeight="1" x14ac:dyDescent="0.25">
      <c r="A216" s="274"/>
      <c r="B216" s="273"/>
    </row>
    <row r="217" spans="1:2" ht="21.75" customHeight="1" x14ac:dyDescent="0.25">
      <c r="A217" s="274"/>
      <c r="B217" s="273"/>
    </row>
    <row r="218" spans="1:2" ht="21.75" customHeight="1" x14ac:dyDescent="0.25">
      <c r="A218" s="274"/>
      <c r="B218" s="273"/>
    </row>
    <row r="219" spans="1:2" ht="21.75" customHeight="1" x14ac:dyDescent="0.25">
      <c r="A219" s="274"/>
      <c r="B219" s="273"/>
    </row>
    <row r="220" spans="1:2" ht="21.75" customHeight="1" x14ac:dyDescent="0.25">
      <c r="A220" s="274"/>
      <c r="B220" s="273"/>
    </row>
    <row r="221" spans="1:2" ht="21.75" customHeight="1" x14ac:dyDescent="0.25">
      <c r="A221" s="274"/>
      <c r="B221" s="273"/>
    </row>
    <row r="222" spans="1:2" ht="21.75" customHeight="1" x14ac:dyDescent="0.25">
      <c r="A222" s="274"/>
      <c r="B222" s="273"/>
    </row>
    <row r="223" spans="1:2" ht="21.75" customHeight="1" x14ac:dyDescent="0.25">
      <c r="A223" s="274"/>
      <c r="B223" s="273"/>
    </row>
    <row r="224" spans="1:2" ht="21.75" customHeight="1" x14ac:dyDescent="0.25">
      <c r="A224" s="274"/>
      <c r="B224" s="273"/>
    </row>
    <row r="225" spans="1:2" ht="21.75" customHeight="1" x14ac:dyDescent="0.25">
      <c r="A225" s="274"/>
      <c r="B225" s="273"/>
    </row>
    <row r="226" spans="1:2" ht="21.75" customHeight="1" x14ac:dyDescent="0.25">
      <c r="A226" s="274"/>
      <c r="B226" s="273"/>
    </row>
    <row r="227" spans="1:2" ht="21.75" customHeight="1" x14ac:dyDescent="0.25">
      <c r="A227" s="274"/>
      <c r="B227" s="273"/>
    </row>
    <row r="228" spans="1:2" ht="21.75" customHeight="1" x14ac:dyDescent="0.25">
      <c r="A228" s="274"/>
      <c r="B228" s="273"/>
    </row>
    <row r="229" spans="1:2" ht="21.75" customHeight="1" x14ac:dyDescent="0.25">
      <c r="A229" s="274"/>
      <c r="B229" s="273"/>
    </row>
    <row r="230" spans="1:2" ht="21.75" customHeight="1" x14ac:dyDescent="0.25">
      <c r="A230" s="274"/>
      <c r="B230" s="273"/>
    </row>
    <row r="231" spans="1:2" ht="21.75" customHeight="1" x14ac:dyDescent="0.25">
      <c r="A231" s="274"/>
      <c r="B231" s="273"/>
    </row>
    <row r="232" spans="1:2" ht="21.75" customHeight="1" x14ac:dyDescent="0.25">
      <c r="A232" s="274"/>
      <c r="B232" s="273"/>
    </row>
    <row r="233" spans="1:2" ht="21.75" customHeight="1" x14ac:dyDescent="0.25">
      <c r="A233" s="274"/>
      <c r="B233" s="273"/>
    </row>
    <row r="234" spans="1:2" ht="21.75" customHeight="1" x14ac:dyDescent="0.25">
      <c r="A234" s="274"/>
      <c r="B234" s="273"/>
    </row>
    <row r="235" spans="1:2" ht="21.75" customHeight="1" x14ac:dyDescent="0.25">
      <c r="A235" s="274"/>
      <c r="B235" s="273"/>
    </row>
    <row r="236" spans="1:2" ht="21.75" customHeight="1" x14ac:dyDescent="0.25">
      <c r="A236" s="274"/>
      <c r="B236" s="273"/>
    </row>
    <row r="237" spans="1:2" ht="21.75" customHeight="1" x14ac:dyDescent="0.25">
      <c r="A237" s="274"/>
      <c r="B237" s="273"/>
    </row>
    <row r="238" spans="1:2" ht="21.75" customHeight="1" x14ac:dyDescent="0.25">
      <c r="A238" s="274"/>
      <c r="B238" s="273"/>
    </row>
    <row r="239" spans="1:2" ht="21.75" customHeight="1" x14ac:dyDescent="0.25">
      <c r="A239" s="274"/>
      <c r="B239" s="273"/>
    </row>
    <row r="240" spans="1:2" ht="21.75" customHeight="1" x14ac:dyDescent="0.25">
      <c r="A240" s="274"/>
      <c r="B240" s="273"/>
    </row>
    <row r="241" spans="1:2" ht="21.75" customHeight="1" x14ac:dyDescent="0.25">
      <c r="A241" s="274"/>
      <c r="B241" s="273"/>
    </row>
    <row r="242" spans="1:2" ht="21.75" customHeight="1" x14ac:dyDescent="0.25">
      <c r="A242" s="274"/>
      <c r="B242" s="273"/>
    </row>
    <row r="243" spans="1:2" ht="21.75" customHeight="1" x14ac:dyDescent="0.25">
      <c r="A243" s="274"/>
      <c r="B243" s="273"/>
    </row>
    <row r="244" spans="1:2" ht="21.75" customHeight="1" x14ac:dyDescent="0.25">
      <c r="A244" s="274"/>
      <c r="B244" s="273"/>
    </row>
    <row r="245" spans="1:2" ht="21.75" customHeight="1" x14ac:dyDescent="0.25">
      <c r="A245" s="274"/>
      <c r="B245" s="273"/>
    </row>
    <row r="246" spans="1:2" ht="21.75" customHeight="1" x14ac:dyDescent="0.25">
      <c r="A246" s="274"/>
      <c r="B246" s="273"/>
    </row>
    <row r="247" spans="1:2" ht="21.75" customHeight="1" x14ac:dyDescent="0.25">
      <c r="A247" s="274"/>
      <c r="B247" s="273"/>
    </row>
    <row r="248" spans="1:2" ht="21.75" customHeight="1" x14ac:dyDescent="0.25">
      <c r="A248" s="274"/>
      <c r="B248" s="273"/>
    </row>
    <row r="249" spans="1:2" ht="21.75" customHeight="1" x14ac:dyDescent="0.25">
      <c r="A249" s="274"/>
      <c r="B249" s="273"/>
    </row>
    <row r="250" spans="1:2" ht="21.75" customHeight="1" x14ac:dyDescent="0.25">
      <c r="A250" s="274"/>
      <c r="B250" s="273"/>
    </row>
    <row r="251" spans="1:2" ht="21.75" customHeight="1" x14ac:dyDescent="0.25">
      <c r="A251" s="274"/>
      <c r="B251" s="273"/>
    </row>
    <row r="252" spans="1:2" ht="21.75" customHeight="1" x14ac:dyDescent="0.25">
      <c r="A252" s="274"/>
      <c r="B252" s="273"/>
    </row>
    <row r="253" spans="1:2" ht="21.75" customHeight="1" x14ac:dyDescent="0.25">
      <c r="A253" s="274"/>
      <c r="B253" s="273"/>
    </row>
    <row r="254" spans="1:2" ht="21.75" customHeight="1" x14ac:dyDescent="0.25">
      <c r="A254" s="274"/>
      <c r="B254" s="273"/>
    </row>
    <row r="255" spans="1:2" ht="21.75" customHeight="1" x14ac:dyDescent="0.25">
      <c r="A255" s="274"/>
      <c r="B255" s="273"/>
    </row>
    <row r="256" spans="1:2" ht="21.75" customHeight="1" x14ac:dyDescent="0.25">
      <c r="A256" s="274"/>
      <c r="B256" s="273"/>
    </row>
    <row r="257" spans="1:2" ht="21.75" customHeight="1" x14ac:dyDescent="0.25">
      <c r="A257" s="274"/>
      <c r="B257" s="273"/>
    </row>
    <row r="258" spans="1:2" ht="21.75" customHeight="1" x14ac:dyDescent="0.25">
      <c r="A258" s="274"/>
      <c r="B258" s="273"/>
    </row>
    <row r="259" spans="1:2" ht="21.75" customHeight="1" x14ac:dyDescent="0.25">
      <c r="A259" s="274"/>
      <c r="B259" s="273"/>
    </row>
    <row r="260" spans="1:2" ht="21.75" customHeight="1" x14ac:dyDescent="0.25">
      <c r="A260" s="274"/>
      <c r="B260" s="273"/>
    </row>
    <row r="261" spans="1:2" ht="21.75" customHeight="1" x14ac:dyDescent="0.25">
      <c r="A261" s="274"/>
      <c r="B261" s="273"/>
    </row>
    <row r="262" spans="1:2" ht="21.75" customHeight="1" x14ac:dyDescent="0.25">
      <c r="A262" s="274"/>
      <c r="B262" s="273"/>
    </row>
    <row r="263" spans="1:2" ht="21.75" customHeight="1" x14ac:dyDescent="0.25">
      <c r="A263" s="274"/>
      <c r="B263" s="273"/>
    </row>
    <row r="264" spans="1:2" ht="21.75" customHeight="1" x14ac:dyDescent="0.25">
      <c r="A264" s="274"/>
      <c r="B264" s="273"/>
    </row>
    <row r="265" spans="1:2" ht="21.75" customHeight="1" x14ac:dyDescent="0.25">
      <c r="A265" s="274"/>
      <c r="B265" s="273"/>
    </row>
    <row r="266" spans="1:2" ht="21.75" customHeight="1" x14ac:dyDescent="0.25">
      <c r="A266" s="274"/>
      <c r="B266" s="273"/>
    </row>
    <row r="267" spans="1:2" ht="21.75" customHeight="1" x14ac:dyDescent="0.25">
      <c r="A267" s="274"/>
      <c r="B267" s="273"/>
    </row>
    <row r="268" spans="1:2" ht="21.75" customHeight="1" x14ac:dyDescent="0.25">
      <c r="A268" s="274"/>
      <c r="B268" s="273"/>
    </row>
    <row r="269" spans="1:2" ht="21.75" customHeight="1" x14ac:dyDescent="0.25">
      <c r="A269" s="274"/>
      <c r="B269" s="273"/>
    </row>
    <row r="270" spans="1:2" ht="21.75" customHeight="1" x14ac:dyDescent="0.25">
      <c r="A270" s="274"/>
      <c r="B270" s="273"/>
    </row>
    <row r="271" spans="1:2" ht="21.75" customHeight="1" x14ac:dyDescent="0.25">
      <c r="A271" s="274"/>
      <c r="B271" s="273"/>
    </row>
    <row r="272" spans="1:2" ht="21.75" customHeight="1" x14ac:dyDescent="0.25">
      <c r="A272" s="274"/>
      <c r="B272" s="273"/>
    </row>
    <row r="273" spans="1:2" ht="21.75" customHeight="1" x14ac:dyDescent="0.25">
      <c r="A273" s="274"/>
      <c r="B273" s="273"/>
    </row>
    <row r="274" spans="1:2" ht="21.75" customHeight="1" x14ac:dyDescent="0.25">
      <c r="A274" s="274"/>
      <c r="B274" s="273"/>
    </row>
    <row r="275" spans="1:2" ht="21.75" customHeight="1" x14ac:dyDescent="0.25">
      <c r="A275" s="274"/>
      <c r="B275" s="273"/>
    </row>
    <row r="276" spans="1:2" ht="21.75" customHeight="1" x14ac:dyDescent="0.25">
      <c r="A276" s="274"/>
      <c r="B276" s="273"/>
    </row>
    <row r="277" spans="1:2" ht="21.75" customHeight="1" x14ac:dyDescent="0.25">
      <c r="A277" s="274"/>
      <c r="B277" s="273"/>
    </row>
    <row r="278" spans="1:2" ht="21.75" customHeight="1" x14ac:dyDescent="0.25">
      <c r="A278" s="274"/>
      <c r="B278" s="273"/>
    </row>
    <row r="279" spans="1:2" ht="21.75" customHeight="1" x14ac:dyDescent="0.25">
      <c r="A279" s="274"/>
      <c r="B279" s="273"/>
    </row>
    <row r="280" spans="1:2" ht="21.75" customHeight="1" x14ac:dyDescent="0.25">
      <c r="A280" s="274"/>
      <c r="B280" s="273"/>
    </row>
    <row r="281" spans="1:2" ht="21.75" customHeight="1" x14ac:dyDescent="0.25">
      <c r="A281" s="274"/>
      <c r="B281" s="273"/>
    </row>
    <row r="282" spans="1:2" ht="21.75" customHeight="1" x14ac:dyDescent="0.25">
      <c r="A282" s="274"/>
      <c r="B282" s="273"/>
    </row>
    <row r="283" spans="1:2" ht="21.75" customHeight="1" x14ac:dyDescent="0.25">
      <c r="A283" s="274"/>
      <c r="B283" s="273"/>
    </row>
    <row r="284" spans="1:2" ht="21.75" customHeight="1" x14ac:dyDescent="0.25">
      <c r="A284" s="274"/>
      <c r="B284" s="273"/>
    </row>
    <row r="285" spans="1:2" ht="21.75" customHeight="1" x14ac:dyDescent="0.25">
      <c r="A285" s="274"/>
      <c r="B285" s="273"/>
    </row>
    <row r="286" spans="1:2" ht="21.75" customHeight="1" x14ac:dyDescent="0.25">
      <c r="A286" s="274"/>
      <c r="B286" s="273"/>
    </row>
    <row r="287" spans="1:2" ht="21.75" customHeight="1" x14ac:dyDescent="0.25">
      <c r="A287" s="274"/>
      <c r="B287" s="273"/>
    </row>
    <row r="288" spans="1:2" ht="21.75" customHeight="1" x14ac:dyDescent="0.25">
      <c r="A288" s="274"/>
      <c r="B288" s="273"/>
    </row>
    <row r="289" spans="1:2" ht="21.75" customHeight="1" x14ac:dyDescent="0.25">
      <c r="A289" s="274"/>
      <c r="B289" s="273"/>
    </row>
    <row r="290" spans="1:2" ht="21.75" customHeight="1" x14ac:dyDescent="0.25">
      <c r="A290" s="274"/>
      <c r="B290" s="273"/>
    </row>
    <row r="291" spans="1:2" ht="21.75" customHeight="1" x14ac:dyDescent="0.25">
      <c r="A291" s="274"/>
      <c r="B291" s="273"/>
    </row>
    <row r="292" spans="1:2" ht="21.75" customHeight="1" x14ac:dyDescent="0.25">
      <c r="A292" s="274"/>
      <c r="B292" s="273"/>
    </row>
    <row r="293" spans="1:2" ht="21.75" customHeight="1" x14ac:dyDescent="0.25">
      <c r="A293" s="274"/>
      <c r="B293" s="273"/>
    </row>
    <row r="294" spans="1:2" ht="21.75" customHeight="1" x14ac:dyDescent="0.25">
      <c r="A294" s="274"/>
      <c r="B294" s="273"/>
    </row>
    <row r="295" spans="1:2" ht="21.75" customHeight="1" x14ac:dyDescent="0.25">
      <c r="A295" s="274"/>
      <c r="B295" s="273"/>
    </row>
    <row r="296" spans="1:2" ht="21.75" customHeight="1" x14ac:dyDescent="0.25">
      <c r="A296" s="274"/>
      <c r="B296" s="273"/>
    </row>
    <row r="297" spans="1:2" ht="21.75" customHeight="1" x14ac:dyDescent="0.25">
      <c r="A297" s="274"/>
      <c r="B297" s="273"/>
    </row>
    <row r="298" spans="1:2" ht="21.75" customHeight="1" x14ac:dyDescent="0.25">
      <c r="A298" s="274"/>
      <c r="B298" s="273"/>
    </row>
    <row r="299" spans="1:2" ht="21.75" customHeight="1" x14ac:dyDescent="0.25">
      <c r="A299" s="274"/>
      <c r="B299" s="273"/>
    </row>
    <row r="300" spans="1:2" ht="21.75" customHeight="1" x14ac:dyDescent="0.25">
      <c r="A300" s="274"/>
      <c r="B300" s="273"/>
    </row>
    <row r="301" spans="1:2" ht="21.75" customHeight="1" x14ac:dyDescent="0.25">
      <c r="A301" s="274"/>
      <c r="B301" s="273"/>
    </row>
    <row r="302" spans="1:2" ht="21.75" customHeight="1" x14ac:dyDescent="0.25">
      <c r="A302" s="274"/>
      <c r="B302" s="273"/>
    </row>
    <row r="303" spans="1:2" ht="21.75" customHeight="1" x14ac:dyDescent="0.25">
      <c r="A303" s="274"/>
      <c r="B303" s="273"/>
    </row>
    <row r="304" spans="1:2" ht="21.75" customHeight="1" x14ac:dyDescent="0.25">
      <c r="A304" s="274"/>
      <c r="B304" s="273"/>
    </row>
    <row r="305" spans="1:2" ht="21.75" customHeight="1" x14ac:dyDescent="0.25">
      <c r="A305" s="274"/>
      <c r="B305" s="273"/>
    </row>
    <row r="306" spans="1:2" ht="21.75" customHeight="1" x14ac:dyDescent="0.25">
      <c r="A306" s="274"/>
      <c r="B306" s="273"/>
    </row>
    <row r="307" spans="1:2" ht="21.75" customHeight="1" x14ac:dyDescent="0.25">
      <c r="A307" s="274"/>
      <c r="B307" s="273"/>
    </row>
    <row r="308" spans="1:2" ht="21.75" customHeight="1" x14ac:dyDescent="0.25">
      <c r="A308" s="274"/>
      <c r="B308" s="273"/>
    </row>
    <row r="309" spans="1:2" ht="21.75" customHeight="1" x14ac:dyDescent="0.25">
      <c r="A309" s="274"/>
      <c r="B309" s="273"/>
    </row>
    <row r="310" spans="1:2" ht="21.75" customHeight="1" x14ac:dyDescent="0.25">
      <c r="A310" s="274"/>
      <c r="B310" s="273"/>
    </row>
    <row r="311" spans="1:2" ht="21.75" customHeight="1" x14ac:dyDescent="0.25">
      <c r="A311" s="274"/>
      <c r="B311" s="273"/>
    </row>
    <row r="312" spans="1:2" ht="21.75" customHeight="1" x14ac:dyDescent="0.25">
      <c r="A312" s="274"/>
      <c r="B312" s="273"/>
    </row>
    <row r="313" spans="1:2" ht="21.75" customHeight="1" x14ac:dyDescent="0.25">
      <c r="A313" s="274"/>
      <c r="B313" s="273"/>
    </row>
    <row r="314" spans="1:2" ht="21.75" customHeight="1" x14ac:dyDescent="0.25">
      <c r="A314" s="274"/>
      <c r="B314" s="273"/>
    </row>
    <row r="315" spans="1:2" ht="21.75" customHeight="1" x14ac:dyDescent="0.25">
      <c r="A315" s="274"/>
      <c r="B315" s="273"/>
    </row>
    <row r="316" spans="1:2" ht="21.75" customHeight="1" x14ac:dyDescent="0.25">
      <c r="A316" s="274"/>
      <c r="B316" s="273"/>
    </row>
    <row r="317" spans="1:2" ht="21.75" customHeight="1" x14ac:dyDescent="0.25">
      <c r="A317" s="274"/>
      <c r="B317" s="273"/>
    </row>
    <row r="318" spans="1:2" ht="21.75" customHeight="1" x14ac:dyDescent="0.25">
      <c r="A318" s="274"/>
      <c r="B318" s="273"/>
    </row>
    <row r="319" spans="1:2" ht="21.75" customHeight="1" x14ac:dyDescent="0.25">
      <c r="A319" s="274"/>
      <c r="B319" s="273"/>
    </row>
    <row r="320" spans="1:2" ht="21.75" customHeight="1" x14ac:dyDescent="0.25">
      <c r="A320" s="274"/>
      <c r="B320" s="273"/>
    </row>
    <row r="321" spans="1:2" ht="21.75" customHeight="1" x14ac:dyDescent="0.25">
      <c r="A321" s="274"/>
      <c r="B321" s="273"/>
    </row>
    <row r="322" spans="1:2" ht="21.75" customHeight="1" x14ac:dyDescent="0.25">
      <c r="A322" s="274"/>
      <c r="B322" s="273"/>
    </row>
    <row r="323" spans="1:2" ht="21.75" customHeight="1" x14ac:dyDescent="0.25">
      <c r="A323" s="274"/>
      <c r="B323" s="273"/>
    </row>
    <row r="324" spans="1:2" ht="21.75" customHeight="1" x14ac:dyDescent="0.25">
      <c r="A324" s="274"/>
      <c r="B324" s="273"/>
    </row>
    <row r="325" spans="1:2" ht="21.75" customHeight="1" x14ac:dyDescent="0.25">
      <c r="A325" s="274"/>
      <c r="B325" s="273"/>
    </row>
    <row r="326" spans="1:2" ht="21.75" customHeight="1" x14ac:dyDescent="0.25">
      <c r="A326" s="274"/>
      <c r="B326" s="273"/>
    </row>
    <row r="327" spans="1:2" ht="21.75" customHeight="1" x14ac:dyDescent="0.25">
      <c r="A327" s="274"/>
      <c r="B327" s="273"/>
    </row>
    <row r="328" spans="1:2" ht="21.75" customHeight="1" x14ac:dyDescent="0.25">
      <c r="A328" s="274"/>
      <c r="B328" s="273"/>
    </row>
    <row r="329" spans="1:2" ht="21.75" customHeight="1" x14ac:dyDescent="0.25">
      <c r="A329" s="274"/>
      <c r="B329" s="273"/>
    </row>
    <row r="330" spans="1:2" ht="21.75" customHeight="1" x14ac:dyDescent="0.25">
      <c r="A330" s="274"/>
      <c r="B330" s="273"/>
    </row>
    <row r="331" spans="1:2" ht="21.75" customHeight="1" x14ac:dyDescent="0.25">
      <c r="A331" s="274"/>
      <c r="B331" s="273"/>
    </row>
    <row r="332" spans="1:2" ht="21.75" customHeight="1" x14ac:dyDescent="0.25">
      <c r="A332" s="274"/>
      <c r="B332" s="273"/>
    </row>
    <row r="333" spans="1:2" ht="21.75" customHeight="1" x14ac:dyDescent="0.25">
      <c r="A333" s="274"/>
      <c r="B333" s="273"/>
    </row>
    <row r="334" spans="1:2" ht="21.75" customHeight="1" x14ac:dyDescent="0.25">
      <c r="A334" s="274"/>
      <c r="B334" s="273"/>
    </row>
    <row r="335" spans="1:2" ht="21.75" customHeight="1" x14ac:dyDescent="0.25">
      <c r="A335" s="274"/>
      <c r="B335" s="273"/>
    </row>
    <row r="336" spans="1:2" ht="21.75" customHeight="1" x14ac:dyDescent="0.25">
      <c r="A336" s="274"/>
      <c r="B336" s="273"/>
    </row>
    <row r="337" spans="1:2" ht="21.75" customHeight="1" x14ac:dyDescent="0.25">
      <c r="A337" s="274"/>
      <c r="B337" s="273"/>
    </row>
    <row r="338" spans="1:2" ht="21.75" customHeight="1" x14ac:dyDescent="0.25">
      <c r="A338" s="274"/>
      <c r="B338" s="273"/>
    </row>
    <row r="339" spans="1:2" ht="21.75" customHeight="1" x14ac:dyDescent="0.25">
      <c r="A339" s="274"/>
      <c r="B339" s="273"/>
    </row>
    <row r="340" spans="1:2" ht="21.75" customHeight="1" x14ac:dyDescent="0.25">
      <c r="A340" s="274"/>
      <c r="B340" s="273"/>
    </row>
    <row r="341" spans="1:2" ht="21.75" customHeight="1" x14ac:dyDescent="0.25">
      <c r="A341" s="274"/>
      <c r="B341" s="273"/>
    </row>
    <row r="342" spans="1:2" ht="21.75" customHeight="1" x14ac:dyDescent="0.25">
      <c r="A342" s="274"/>
      <c r="B342" s="273"/>
    </row>
    <row r="343" spans="1:2" ht="21.75" customHeight="1" x14ac:dyDescent="0.25">
      <c r="A343" s="274"/>
      <c r="B343" s="273"/>
    </row>
    <row r="344" spans="1:2" ht="21.75" customHeight="1" x14ac:dyDescent="0.25">
      <c r="A344" s="274"/>
      <c r="B344" s="273"/>
    </row>
    <row r="345" spans="1:2" ht="21.75" customHeight="1" x14ac:dyDescent="0.25">
      <c r="A345" s="274"/>
      <c r="B345" s="273"/>
    </row>
    <row r="346" spans="1:2" ht="21.75" customHeight="1" x14ac:dyDescent="0.25">
      <c r="A346" s="274"/>
      <c r="B346" s="273"/>
    </row>
    <row r="347" spans="1:2" ht="21.75" customHeight="1" x14ac:dyDescent="0.25">
      <c r="A347" s="274"/>
      <c r="B347" s="273"/>
    </row>
    <row r="348" spans="1:2" ht="21.75" customHeight="1" x14ac:dyDescent="0.25">
      <c r="A348" s="274"/>
      <c r="B348" s="273"/>
    </row>
  </sheetData>
  <autoFilter ref="A1:C207"/>
  <pageMargins left="0.7" right="0.7" top="0.75" bottom="0.75" header="0.3" footer="0.3"/>
  <pageSetup paperSize="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13"/>
  <sheetViews>
    <sheetView zoomScale="55" zoomScaleNormal="55" workbookViewId="0">
      <selection sqref="A1:P3"/>
    </sheetView>
  </sheetViews>
  <sheetFormatPr defaultRowHeight="12.75" x14ac:dyDescent="0.2"/>
  <cols>
    <col min="1" max="1" width="29.42578125" style="277" customWidth="1"/>
    <col min="2" max="2" width="40.140625" style="277" customWidth="1"/>
    <col min="3" max="3" width="13.28515625" style="278" customWidth="1"/>
    <col min="4" max="4" width="29.42578125" style="277" customWidth="1"/>
    <col min="5" max="5" width="33.5703125" style="277" customWidth="1"/>
    <col min="6" max="16384" width="9.140625" style="277"/>
  </cols>
  <sheetData>
    <row r="1" spans="1:5" ht="41.25" customHeight="1" x14ac:dyDescent="0.2">
      <c r="A1" s="593" t="s">
        <v>732</v>
      </c>
      <c r="B1" s="286" t="s">
        <v>731</v>
      </c>
      <c r="C1" s="593" t="s">
        <v>733</v>
      </c>
      <c r="D1" s="593" t="s">
        <v>732</v>
      </c>
      <c r="E1" s="286" t="s">
        <v>731</v>
      </c>
    </row>
    <row r="2" spans="1:5" ht="24" customHeight="1" x14ac:dyDescent="0.2">
      <c r="A2" s="593"/>
      <c r="B2" s="594" t="s">
        <v>730</v>
      </c>
      <c r="C2" s="593"/>
      <c r="D2" s="593"/>
      <c r="E2" s="594" t="s">
        <v>729</v>
      </c>
    </row>
    <row r="3" spans="1:5" ht="54" customHeight="1" x14ac:dyDescent="0.2">
      <c r="A3" s="593"/>
      <c r="B3" s="594"/>
      <c r="C3" s="593"/>
      <c r="D3" s="593"/>
      <c r="E3" s="594"/>
    </row>
    <row r="4" spans="1:5" ht="135" customHeight="1" x14ac:dyDescent="0.2">
      <c r="A4" s="596" t="s">
        <v>728</v>
      </c>
      <c r="B4" s="282" t="s">
        <v>727</v>
      </c>
      <c r="C4" s="281">
        <v>10</v>
      </c>
      <c r="D4" s="596" t="s">
        <v>726</v>
      </c>
      <c r="E4" s="282" t="s">
        <v>725</v>
      </c>
    </row>
    <row r="5" spans="1:5" ht="141.75" customHeight="1" x14ac:dyDescent="0.2">
      <c r="A5" s="596"/>
      <c r="B5" s="282" t="s">
        <v>724</v>
      </c>
      <c r="C5" s="281">
        <v>9</v>
      </c>
      <c r="D5" s="596"/>
      <c r="E5" s="285" t="s">
        <v>723</v>
      </c>
    </row>
    <row r="6" spans="1:5" ht="120" customHeight="1" x14ac:dyDescent="0.2">
      <c r="A6" s="596" t="s">
        <v>722</v>
      </c>
      <c r="B6" s="282" t="s">
        <v>721</v>
      </c>
      <c r="C6" s="281">
        <v>8</v>
      </c>
      <c r="D6" s="280" t="s">
        <v>720</v>
      </c>
      <c r="E6" s="282" t="s">
        <v>719</v>
      </c>
    </row>
    <row r="7" spans="1:5" ht="162.75" customHeight="1" x14ac:dyDescent="0.2">
      <c r="A7" s="596"/>
      <c r="B7" s="282" t="s">
        <v>718</v>
      </c>
      <c r="C7" s="281">
        <v>7</v>
      </c>
      <c r="D7" s="280" t="s">
        <v>717</v>
      </c>
      <c r="E7" s="285" t="s">
        <v>716</v>
      </c>
    </row>
    <row r="8" spans="1:5" ht="120.75" customHeight="1" x14ac:dyDescent="0.2">
      <c r="A8" s="596" t="s">
        <v>715</v>
      </c>
      <c r="B8" s="283" t="s">
        <v>714</v>
      </c>
      <c r="C8" s="281">
        <v>6</v>
      </c>
      <c r="D8" s="595" t="s">
        <v>708</v>
      </c>
      <c r="E8" s="282" t="s">
        <v>713</v>
      </c>
    </row>
    <row r="9" spans="1:5" ht="132.75" customHeight="1" x14ac:dyDescent="0.2">
      <c r="A9" s="596"/>
      <c r="B9" s="282" t="s">
        <v>712</v>
      </c>
      <c r="C9" s="281">
        <v>5</v>
      </c>
      <c r="D9" s="595"/>
      <c r="E9" s="284" t="s">
        <v>711</v>
      </c>
    </row>
    <row r="10" spans="1:5" ht="151.5" customHeight="1" x14ac:dyDescent="0.2">
      <c r="A10" s="595" t="s">
        <v>710</v>
      </c>
      <c r="B10" s="282" t="s">
        <v>709</v>
      </c>
      <c r="C10" s="281">
        <v>4</v>
      </c>
      <c r="D10" s="595" t="s">
        <v>708</v>
      </c>
      <c r="E10" s="282" t="s">
        <v>707</v>
      </c>
    </row>
    <row r="11" spans="1:5" ht="123" customHeight="1" x14ac:dyDescent="0.2">
      <c r="A11" s="595"/>
      <c r="B11" s="283" t="s">
        <v>706</v>
      </c>
      <c r="C11" s="281">
        <v>3</v>
      </c>
      <c r="D11" s="595"/>
      <c r="E11" s="282" t="s">
        <v>705</v>
      </c>
    </row>
    <row r="12" spans="1:5" ht="136.5" x14ac:dyDescent="0.2">
      <c r="A12" s="595"/>
      <c r="B12" s="282" t="s">
        <v>704</v>
      </c>
      <c r="C12" s="281">
        <v>2</v>
      </c>
      <c r="D12" s="280" t="s">
        <v>703</v>
      </c>
      <c r="E12" s="282" t="s">
        <v>702</v>
      </c>
    </row>
    <row r="13" spans="1:5" ht="20.25" x14ac:dyDescent="0.2">
      <c r="A13" s="280" t="s">
        <v>701</v>
      </c>
      <c r="B13" s="282" t="s">
        <v>700</v>
      </c>
      <c r="C13" s="281">
        <v>1</v>
      </c>
      <c r="D13" s="280" t="s">
        <v>699</v>
      </c>
      <c r="E13" s="279" t="s">
        <v>698</v>
      </c>
    </row>
  </sheetData>
  <mergeCells count="12">
    <mergeCell ref="C1:C3"/>
    <mergeCell ref="B2:B3"/>
    <mergeCell ref="E2:E3"/>
    <mergeCell ref="D1:D3"/>
    <mergeCell ref="A10:A12"/>
    <mergeCell ref="D10:D11"/>
    <mergeCell ref="A4:A5"/>
    <mergeCell ref="D4:D5"/>
    <mergeCell ref="A6:A7"/>
    <mergeCell ref="A8:A9"/>
    <mergeCell ref="D8:D9"/>
    <mergeCell ref="A1:A3"/>
  </mergeCells>
  <pageMargins left="0.7" right="0.7" top="0.75" bottom="0.75" header="0.3" footer="0.3"/>
  <pageSetup paperSize="9" scale="5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21"/>
  <sheetViews>
    <sheetView workbookViewId="0">
      <selection activeCell="G40" sqref="G40"/>
    </sheetView>
  </sheetViews>
  <sheetFormatPr defaultRowHeight="12.75" x14ac:dyDescent="0.2"/>
  <cols>
    <col min="1" max="1" width="16.5703125" style="277" customWidth="1"/>
    <col min="2" max="2" width="41.28515625" style="277" customWidth="1"/>
    <col min="3" max="3" width="26.7109375" style="277" customWidth="1"/>
    <col min="4" max="5" width="9.140625" style="277"/>
    <col min="6" max="6" width="20.140625" style="277" bestFit="1" customWidth="1"/>
    <col min="7" max="7" width="10.140625" style="277" bestFit="1" customWidth="1"/>
    <col min="8" max="8" width="11.140625" style="277" customWidth="1"/>
    <col min="9" max="9" width="13.5703125" style="277" customWidth="1"/>
    <col min="10" max="16384" width="9.140625" style="277"/>
  </cols>
  <sheetData>
    <row r="1" spans="1:9" ht="14.25" x14ac:dyDescent="0.2">
      <c r="A1" s="599" t="s">
        <v>758</v>
      </c>
      <c r="B1" s="312" t="s">
        <v>757</v>
      </c>
      <c r="C1" s="597" t="s">
        <v>753</v>
      </c>
      <c r="F1" s="597" t="s">
        <v>756</v>
      </c>
      <c r="G1" s="597" t="s">
        <v>755</v>
      </c>
      <c r="H1" s="597" t="s">
        <v>754</v>
      </c>
      <c r="I1" s="597" t="s">
        <v>753</v>
      </c>
    </row>
    <row r="2" spans="1:9" ht="15" thickBot="1" x14ac:dyDescent="0.25">
      <c r="A2" s="600"/>
      <c r="B2" s="311" t="s">
        <v>752</v>
      </c>
      <c r="C2" s="598"/>
      <c r="F2" s="598"/>
      <c r="G2" s="598"/>
      <c r="H2" s="598"/>
      <c r="I2" s="598"/>
    </row>
    <row r="3" spans="1:9" ht="30" customHeight="1" x14ac:dyDescent="0.25">
      <c r="A3" s="608" t="s">
        <v>762</v>
      </c>
      <c r="B3" s="603" t="s">
        <v>806</v>
      </c>
      <c r="C3" s="603">
        <v>10</v>
      </c>
      <c r="F3" s="301" t="s">
        <v>749</v>
      </c>
      <c r="G3" s="298" t="s">
        <v>751</v>
      </c>
      <c r="H3" s="299" t="s">
        <v>750</v>
      </c>
      <c r="I3" s="298">
        <v>10</v>
      </c>
    </row>
    <row r="4" spans="1:9" ht="15.75" thickBot="1" x14ac:dyDescent="0.3">
      <c r="A4" s="609"/>
      <c r="B4" s="604"/>
      <c r="C4" s="604"/>
      <c r="F4" s="301" t="s">
        <v>749</v>
      </c>
      <c r="G4" s="309">
        <v>333333</v>
      </c>
      <c r="H4" s="299" t="s">
        <v>748</v>
      </c>
      <c r="I4" s="298">
        <v>9</v>
      </c>
    </row>
    <row r="5" spans="1:9" ht="15.75" x14ac:dyDescent="0.25">
      <c r="A5" s="310"/>
      <c r="B5" s="305" t="s">
        <v>807</v>
      </c>
      <c r="C5" s="603">
        <v>9</v>
      </c>
      <c r="F5" s="301" t="s">
        <v>746</v>
      </c>
      <c r="G5" s="309">
        <v>125000</v>
      </c>
      <c r="H5" s="299" t="s">
        <v>747</v>
      </c>
      <c r="I5" s="298">
        <v>8</v>
      </c>
    </row>
    <row r="6" spans="1:9" ht="21" thickBot="1" x14ac:dyDescent="0.3">
      <c r="A6" s="308"/>
      <c r="B6" s="292" t="s">
        <v>808</v>
      </c>
      <c r="C6" s="604"/>
      <c r="F6" s="301" t="s">
        <v>746</v>
      </c>
      <c r="G6" s="302">
        <v>50000</v>
      </c>
      <c r="H6" s="299" t="s">
        <v>745</v>
      </c>
      <c r="I6" s="298">
        <v>7</v>
      </c>
    </row>
    <row r="7" spans="1:9" ht="15" x14ac:dyDescent="0.25">
      <c r="A7" s="307" t="s">
        <v>765</v>
      </c>
      <c r="B7" s="305" t="s">
        <v>809</v>
      </c>
      <c r="C7" s="603">
        <v>8</v>
      </c>
      <c r="F7" s="301" t="s">
        <v>742</v>
      </c>
      <c r="G7" s="302">
        <v>12500</v>
      </c>
      <c r="H7" s="299" t="s">
        <v>744</v>
      </c>
      <c r="I7" s="298">
        <v>6</v>
      </c>
    </row>
    <row r="8" spans="1:9" ht="15.75" thickBot="1" x14ac:dyDescent="0.3">
      <c r="A8" s="306"/>
      <c r="B8" s="292" t="s">
        <v>811</v>
      </c>
      <c r="C8" s="604"/>
      <c r="F8" s="301" t="s">
        <v>742</v>
      </c>
      <c r="G8" s="302">
        <v>2500</v>
      </c>
      <c r="H8" s="299" t="s">
        <v>743</v>
      </c>
      <c r="I8" s="298">
        <v>5</v>
      </c>
    </row>
    <row r="9" spans="1:9" ht="15" x14ac:dyDescent="0.25">
      <c r="A9" s="306"/>
      <c r="B9" s="305" t="s">
        <v>810</v>
      </c>
      <c r="C9" s="603">
        <v>7</v>
      </c>
      <c r="F9" s="301" t="s">
        <v>742</v>
      </c>
      <c r="G9" s="302">
        <v>500</v>
      </c>
      <c r="H9" s="299" t="s">
        <v>741</v>
      </c>
      <c r="I9" s="298">
        <v>4</v>
      </c>
    </row>
    <row r="10" spans="1:9" ht="15.75" thickBot="1" x14ac:dyDescent="0.3">
      <c r="A10" s="306"/>
      <c r="B10" s="305" t="s">
        <v>812</v>
      </c>
      <c r="C10" s="605"/>
      <c r="F10" s="301" t="s">
        <v>740</v>
      </c>
      <c r="G10" s="302">
        <v>67</v>
      </c>
      <c r="H10" s="299" t="s">
        <v>739</v>
      </c>
      <c r="I10" s="298">
        <v>3</v>
      </c>
    </row>
    <row r="11" spans="1:9" ht="15.75" x14ac:dyDescent="0.25">
      <c r="A11" s="304"/>
      <c r="B11" s="303" t="s">
        <v>813</v>
      </c>
      <c r="C11" s="606">
        <v>6</v>
      </c>
      <c r="F11" s="301" t="s">
        <v>738</v>
      </c>
      <c r="G11" s="302">
        <v>7</v>
      </c>
      <c r="H11" s="299" t="s">
        <v>737</v>
      </c>
      <c r="I11" s="298">
        <v>2</v>
      </c>
    </row>
    <row r="12" spans="1:9" ht="15.75" thickBot="1" x14ac:dyDescent="0.3">
      <c r="A12" s="297"/>
      <c r="B12" s="292" t="s">
        <v>814</v>
      </c>
      <c r="C12" s="607"/>
      <c r="F12" s="301" t="s">
        <v>736</v>
      </c>
      <c r="G12" s="300" t="s">
        <v>735</v>
      </c>
      <c r="H12" s="299" t="s">
        <v>734</v>
      </c>
      <c r="I12" s="298">
        <v>1</v>
      </c>
    </row>
    <row r="13" spans="1:9" ht="15.75" thickBot="1" x14ac:dyDescent="0.25">
      <c r="A13" s="297" t="s">
        <v>771</v>
      </c>
      <c r="B13" s="296" t="s">
        <v>815</v>
      </c>
      <c r="C13" s="291">
        <v>5</v>
      </c>
    </row>
    <row r="14" spans="1:9" ht="15" thickBot="1" x14ac:dyDescent="0.25">
      <c r="A14" s="295"/>
      <c r="B14" s="294" t="s">
        <v>816</v>
      </c>
      <c r="C14" s="291">
        <v>4</v>
      </c>
    </row>
    <row r="15" spans="1:9" ht="15" thickBot="1" x14ac:dyDescent="0.25">
      <c r="A15" s="601" t="s">
        <v>774</v>
      </c>
      <c r="B15" s="293" t="s">
        <v>817</v>
      </c>
      <c r="C15" s="291">
        <v>3</v>
      </c>
    </row>
    <row r="16" spans="1:9" ht="15" thickBot="1" x14ac:dyDescent="0.25">
      <c r="A16" s="602"/>
      <c r="B16" s="292" t="s">
        <v>818</v>
      </c>
      <c r="C16" s="291">
        <v>2</v>
      </c>
    </row>
    <row r="17" spans="1:3" ht="28.5" customHeight="1" thickBot="1" x14ac:dyDescent="0.25">
      <c r="A17" s="290" t="s">
        <v>820</v>
      </c>
      <c r="B17" s="289" t="s">
        <v>819</v>
      </c>
      <c r="C17" s="288">
        <v>1</v>
      </c>
    </row>
    <row r="21" spans="1:3" x14ac:dyDescent="0.2">
      <c r="B21" s="287"/>
    </row>
  </sheetData>
  <mergeCells count="14">
    <mergeCell ref="A15:A16"/>
    <mergeCell ref="B3:B4"/>
    <mergeCell ref="C9:C10"/>
    <mergeCell ref="C11:C12"/>
    <mergeCell ref="F1:F2"/>
    <mergeCell ref="A3:A4"/>
    <mergeCell ref="C3:C4"/>
    <mergeCell ref="C5:C6"/>
    <mergeCell ref="C7:C8"/>
    <mergeCell ref="G1:G2"/>
    <mergeCell ref="H1:H2"/>
    <mergeCell ref="I1:I2"/>
    <mergeCell ref="A1:A2"/>
    <mergeCell ref="C1:C2"/>
  </mergeCells>
  <pageMargins left="0.7" right="0.7" top="0.75" bottom="0.75" header="0.3" footer="0.3"/>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AH50"/>
  <sheetViews>
    <sheetView tabSelected="1" topLeftCell="A40" zoomScale="145" zoomScaleNormal="145" zoomScaleSheetLayoutView="100" workbookViewId="0">
      <selection activeCell="M67" sqref="M67"/>
    </sheetView>
  </sheetViews>
  <sheetFormatPr defaultRowHeight="12.75" x14ac:dyDescent="0.2"/>
  <cols>
    <col min="1" max="1" width="3.7109375" style="190" customWidth="1"/>
    <col min="2" max="2" width="4.140625" style="190" customWidth="1"/>
    <col min="3" max="5" width="3.7109375" style="190" customWidth="1"/>
    <col min="6" max="6" width="3.28515625" style="190" customWidth="1"/>
    <col min="7" max="7" width="4.28515625" style="190" customWidth="1"/>
    <col min="8" max="11" width="3.7109375" style="190" customWidth="1"/>
    <col min="12" max="12" width="3.140625" style="190" customWidth="1"/>
    <col min="13" max="13" width="4.7109375" style="190" customWidth="1"/>
    <col min="14" max="14" width="3.7109375" style="190" customWidth="1"/>
    <col min="15" max="15" width="4.5703125" style="190" customWidth="1"/>
    <col min="16" max="20" width="3.7109375" style="190" customWidth="1"/>
    <col min="21" max="21" width="4.28515625" style="190" customWidth="1"/>
    <col min="22" max="22" width="5.42578125" style="190" customWidth="1"/>
    <col min="23" max="26" width="3.7109375" style="190" customWidth="1"/>
    <col min="27" max="27" width="3.5703125" style="190" customWidth="1"/>
    <col min="28" max="28" width="4.85546875" style="190" hidden="1" customWidth="1"/>
    <col min="29" max="33" width="3.7109375" style="190" customWidth="1"/>
    <col min="34" max="16384" width="9.140625" style="190"/>
  </cols>
  <sheetData>
    <row r="1" spans="1:34" ht="12.75" customHeight="1" x14ac:dyDescent="0.2">
      <c r="A1" s="376" t="s">
        <v>89</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8"/>
    </row>
    <row r="2" spans="1:34" ht="28.5" customHeight="1" x14ac:dyDescent="0.2">
      <c r="A2" s="379"/>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1"/>
    </row>
    <row r="3" spans="1:34" s="343" customFormat="1" ht="19.899999999999999" customHeight="1" x14ac:dyDescent="0.2">
      <c r="A3" s="345"/>
      <c r="B3" s="346" t="s">
        <v>826</v>
      </c>
      <c r="C3" s="346"/>
      <c r="D3" s="346"/>
      <c r="E3" s="346"/>
      <c r="F3" s="347"/>
      <c r="G3" s="347"/>
      <c r="H3" s="347"/>
      <c r="I3" s="347"/>
      <c r="J3" s="347"/>
      <c r="K3" s="347"/>
      <c r="L3" s="347"/>
      <c r="M3" s="347"/>
      <c r="N3" s="347"/>
      <c r="O3" s="347"/>
      <c r="P3" s="347"/>
      <c r="Q3" s="347"/>
      <c r="R3" s="347"/>
      <c r="S3" s="347"/>
      <c r="T3" s="347"/>
      <c r="U3" s="346"/>
      <c r="V3" s="346" t="s">
        <v>827</v>
      </c>
      <c r="W3" s="346"/>
      <c r="X3" s="346"/>
      <c r="Y3" s="347"/>
      <c r="Z3" s="347"/>
      <c r="AA3" s="347"/>
      <c r="AB3" s="347"/>
      <c r="AC3" s="347"/>
      <c r="AD3" s="347"/>
      <c r="AE3" s="347"/>
      <c r="AF3" s="347"/>
      <c r="AG3" s="347"/>
      <c r="AH3" s="348"/>
    </row>
    <row r="4" spans="1:34" s="343" customFormat="1" ht="13.9" customHeight="1" x14ac:dyDescent="0.2">
      <c r="A4" s="345"/>
      <c r="B4" s="346" t="s">
        <v>828</v>
      </c>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8"/>
    </row>
    <row r="5" spans="1:34" s="343" customFormat="1" ht="16.899999999999999" customHeight="1" x14ac:dyDescent="0.2">
      <c r="A5" s="345"/>
      <c r="B5" s="346" t="s">
        <v>829</v>
      </c>
      <c r="C5" s="346"/>
      <c r="D5" s="346"/>
      <c r="E5" s="346"/>
      <c r="F5" s="346"/>
      <c r="G5" s="346"/>
      <c r="H5" s="346" t="s">
        <v>830</v>
      </c>
      <c r="I5" s="346"/>
      <c r="J5" s="346"/>
      <c r="K5" s="346" t="s">
        <v>831</v>
      </c>
      <c r="L5" s="346"/>
      <c r="M5" s="346" t="s">
        <v>832</v>
      </c>
      <c r="N5" s="346"/>
      <c r="O5" s="346"/>
      <c r="P5" s="346"/>
      <c r="Q5" s="346"/>
      <c r="R5" s="346"/>
      <c r="S5" s="346"/>
      <c r="T5" s="347"/>
      <c r="U5" s="347"/>
      <c r="V5" s="347"/>
      <c r="W5" s="347"/>
      <c r="X5" s="347"/>
      <c r="Y5" s="346"/>
      <c r="Z5" s="346" t="s">
        <v>792</v>
      </c>
      <c r="AA5" s="346"/>
      <c r="AB5" s="347"/>
      <c r="AC5" s="347"/>
      <c r="AD5" s="347"/>
      <c r="AE5" s="347"/>
      <c r="AF5" s="347"/>
      <c r="AG5" s="347"/>
      <c r="AH5" s="348"/>
    </row>
    <row r="6" spans="1:34" s="343" customFormat="1" ht="16.899999999999999" customHeight="1" x14ac:dyDescent="0.2">
      <c r="A6" s="345"/>
      <c r="B6" s="346" t="s">
        <v>833</v>
      </c>
      <c r="C6" s="346"/>
      <c r="D6" s="346"/>
      <c r="E6" s="346"/>
      <c r="F6" s="346"/>
      <c r="G6" s="346"/>
      <c r="H6" s="346"/>
      <c r="I6" s="346"/>
      <c r="J6" s="346"/>
      <c r="K6" s="346"/>
      <c r="L6" s="346"/>
      <c r="M6" s="346"/>
      <c r="N6" s="346"/>
      <c r="O6" s="346"/>
      <c r="P6" s="346"/>
      <c r="Q6" s="346"/>
      <c r="R6" s="346"/>
      <c r="S6" s="347"/>
      <c r="T6" s="347"/>
      <c r="U6" s="347"/>
      <c r="V6" s="347"/>
      <c r="W6" s="347"/>
      <c r="X6" s="347"/>
      <c r="Y6" s="346"/>
      <c r="Z6" s="346" t="s">
        <v>792</v>
      </c>
      <c r="AA6" s="346"/>
      <c r="AB6" s="347"/>
      <c r="AC6" s="347"/>
      <c r="AD6" s="347"/>
      <c r="AE6" s="347"/>
      <c r="AF6" s="347"/>
      <c r="AG6" s="347"/>
      <c r="AH6" s="348"/>
    </row>
    <row r="7" spans="1:34" s="343" customFormat="1" ht="16.899999999999999" customHeight="1" x14ac:dyDescent="0.2">
      <c r="A7" s="345"/>
      <c r="B7" s="346" t="s">
        <v>834</v>
      </c>
      <c r="C7" s="346"/>
      <c r="D7" s="346"/>
      <c r="E7" s="346"/>
      <c r="F7" s="346"/>
      <c r="G7" s="346"/>
      <c r="H7" s="346"/>
      <c r="I7" s="347"/>
      <c r="J7" s="347"/>
      <c r="K7" s="347"/>
      <c r="L7" s="347"/>
      <c r="M7" s="346"/>
      <c r="N7" s="346" t="s">
        <v>835</v>
      </c>
      <c r="O7" s="346"/>
      <c r="P7" s="346"/>
      <c r="Q7" s="346"/>
      <c r="R7" s="346"/>
      <c r="S7" s="346"/>
      <c r="T7" s="346"/>
      <c r="U7" s="346"/>
      <c r="V7" s="347"/>
      <c r="W7" s="347"/>
      <c r="X7" s="347"/>
      <c r="Y7" s="346"/>
      <c r="Z7" s="346" t="s">
        <v>797</v>
      </c>
      <c r="AA7" s="346"/>
      <c r="AB7" s="347"/>
      <c r="AC7" s="347"/>
      <c r="AD7" s="347"/>
      <c r="AE7" s="347"/>
      <c r="AF7" s="346" t="s">
        <v>836</v>
      </c>
      <c r="AG7" s="346"/>
      <c r="AH7" s="348"/>
    </row>
    <row r="8" spans="1:34" s="343" customFormat="1" ht="16.899999999999999" customHeight="1" x14ac:dyDescent="0.2">
      <c r="A8" s="345"/>
      <c r="B8" s="385" t="s">
        <v>796</v>
      </c>
      <c r="C8" s="385"/>
      <c r="D8" s="385"/>
      <c r="E8" s="385"/>
      <c r="F8" s="385"/>
      <c r="G8" s="385"/>
      <c r="H8" s="385"/>
      <c r="I8" s="385"/>
      <c r="J8" s="385"/>
      <c r="K8" s="385"/>
      <c r="L8" s="385"/>
      <c r="M8" s="385"/>
      <c r="N8" s="385"/>
      <c r="O8" s="385"/>
      <c r="P8" s="385"/>
      <c r="Q8" s="346"/>
      <c r="R8" s="346"/>
      <c r="S8" s="385" t="s">
        <v>837</v>
      </c>
      <c r="T8" s="385"/>
      <c r="U8" s="385"/>
      <c r="V8" s="385"/>
      <c r="W8" s="385"/>
      <c r="X8" s="385"/>
      <c r="Y8" s="385"/>
      <c r="Z8" s="385"/>
      <c r="AA8" s="385"/>
      <c r="AB8" s="385"/>
      <c r="AC8" s="385"/>
      <c r="AD8" s="385"/>
      <c r="AE8" s="385"/>
      <c r="AF8" s="385"/>
      <c r="AG8" s="385"/>
      <c r="AH8" s="348"/>
    </row>
    <row r="9" spans="1:34" s="343" customFormat="1" ht="15" customHeight="1" x14ac:dyDescent="0.2">
      <c r="A9" s="345"/>
      <c r="B9" s="347"/>
      <c r="C9" s="347"/>
      <c r="D9" s="347"/>
      <c r="E9" s="347"/>
      <c r="F9" s="347"/>
      <c r="G9" s="347"/>
      <c r="H9" s="347"/>
      <c r="I9" s="347"/>
      <c r="J9" s="347"/>
      <c r="K9" s="347"/>
      <c r="L9" s="347"/>
      <c r="M9" s="347"/>
      <c r="N9" s="347"/>
      <c r="O9" s="347"/>
      <c r="P9" s="347"/>
      <c r="Q9" s="346"/>
      <c r="R9" s="346"/>
      <c r="S9" s="346"/>
      <c r="T9" s="346" t="s">
        <v>795</v>
      </c>
      <c r="U9" s="346"/>
      <c r="V9" s="346"/>
      <c r="W9" s="346"/>
      <c r="X9" s="346"/>
      <c r="Y9" s="346" t="s">
        <v>838</v>
      </c>
      <c r="Z9" s="346"/>
      <c r="AA9" s="346"/>
      <c r="AB9" s="346"/>
      <c r="AC9" s="346"/>
      <c r="AD9" s="346"/>
      <c r="AF9" s="346" t="s">
        <v>839</v>
      </c>
      <c r="AG9" s="346"/>
      <c r="AH9" s="348"/>
    </row>
    <row r="10" spans="1:34" s="343" customFormat="1" ht="15" customHeight="1" x14ac:dyDescent="0.2">
      <c r="A10" s="345"/>
      <c r="B10" s="349" t="s">
        <v>840</v>
      </c>
      <c r="C10" s="346"/>
      <c r="D10" s="346"/>
      <c r="E10" s="346"/>
      <c r="F10" s="346"/>
      <c r="G10" s="346"/>
      <c r="H10" s="346"/>
      <c r="I10" s="346"/>
      <c r="J10" s="346"/>
      <c r="K10" s="346"/>
      <c r="L10" s="349" t="s">
        <v>841</v>
      </c>
      <c r="M10" s="346"/>
      <c r="N10" s="346"/>
      <c r="O10" s="346"/>
      <c r="P10" s="346"/>
      <c r="Q10" s="346"/>
      <c r="R10" s="346"/>
      <c r="S10" s="346" t="s">
        <v>842</v>
      </c>
      <c r="T10" s="346"/>
      <c r="U10" s="346"/>
      <c r="V10" s="346"/>
      <c r="W10" s="346"/>
      <c r="X10" s="347"/>
      <c r="Y10" s="347"/>
      <c r="Z10" s="347"/>
      <c r="AA10" s="347"/>
      <c r="AB10" s="347"/>
      <c r="AC10" s="347"/>
      <c r="AD10" s="347"/>
      <c r="AE10" s="347"/>
      <c r="AF10" s="347"/>
      <c r="AG10" s="347"/>
      <c r="AH10" s="348"/>
    </row>
    <row r="11" spans="1:34" s="343" customFormat="1" ht="15" customHeight="1" x14ac:dyDescent="0.2">
      <c r="A11" s="345"/>
      <c r="B11" s="347"/>
      <c r="C11" s="347"/>
      <c r="D11" s="347"/>
      <c r="E11" s="347"/>
      <c r="F11" s="347"/>
      <c r="G11" s="347"/>
      <c r="H11" s="347"/>
      <c r="I11" s="347"/>
      <c r="J11" s="347"/>
      <c r="K11" s="347"/>
      <c r="L11" s="347"/>
      <c r="M11" s="347"/>
      <c r="N11" s="347"/>
      <c r="O11" s="347"/>
      <c r="P11" s="347"/>
      <c r="Q11" s="346"/>
      <c r="R11" s="346"/>
      <c r="S11" s="347"/>
      <c r="T11" s="347"/>
      <c r="U11" s="347"/>
      <c r="V11" s="347"/>
      <c r="W11" s="347"/>
      <c r="X11" s="347"/>
      <c r="Y11" s="347"/>
      <c r="Z11" s="347"/>
      <c r="AA11" s="347"/>
      <c r="AB11" s="347"/>
      <c r="AC11" s="347"/>
      <c r="AD11" s="347"/>
      <c r="AE11" s="347"/>
      <c r="AF11" s="347"/>
      <c r="AG11" s="347"/>
      <c r="AH11" s="348"/>
    </row>
    <row r="12" spans="1:34" s="343" customFormat="1" ht="15" customHeight="1" x14ac:dyDescent="0.2">
      <c r="A12" s="345"/>
      <c r="B12" s="349" t="s">
        <v>843</v>
      </c>
      <c r="C12" s="346"/>
      <c r="D12" s="346"/>
      <c r="E12" s="346"/>
      <c r="F12" s="346"/>
      <c r="G12" s="346"/>
      <c r="H12" s="346"/>
      <c r="I12" s="346"/>
      <c r="J12" s="346"/>
      <c r="K12" s="346"/>
      <c r="L12" s="349" t="s">
        <v>844</v>
      </c>
      <c r="M12" s="346"/>
      <c r="N12" s="346"/>
      <c r="O12" s="346"/>
      <c r="P12" s="346"/>
      <c r="Q12" s="346"/>
      <c r="R12" s="346"/>
      <c r="S12" s="346" t="s">
        <v>845</v>
      </c>
      <c r="T12" s="346"/>
      <c r="U12" s="346"/>
      <c r="V12" s="346"/>
      <c r="W12" s="347"/>
      <c r="X12" s="347"/>
      <c r="Y12" s="347"/>
      <c r="Z12" s="347"/>
      <c r="AA12" s="347"/>
      <c r="AB12" s="347"/>
      <c r="AC12" s="347"/>
      <c r="AD12" s="347"/>
      <c r="AE12" s="347"/>
      <c r="AF12" s="347"/>
      <c r="AG12" s="347"/>
      <c r="AH12" s="348"/>
    </row>
    <row r="13" spans="1:34" s="343" customFormat="1" ht="15" customHeight="1" x14ac:dyDescent="0.2">
      <c r="A13" s="345"/>
      <c r="B13" s="347"/>
      <c r="C13" s="347"/>
      <c r="D13" s="347"/>
      <c r="E13" s="347"/>
      <c r="F13" s="347"/>
      <c r="G13" s="347"/>
      <c r="H13" s="347"/>
      <c r="I13" s="347"/>
      <c r="J13" s="347"/>
      <c r="K13" s="347"/>
      <c r="L13" s="347"/>
      <c r="M13" s="347"/>
      <c r="N13" s="347"/>
      <c r="O13" s="347"/>
      <c r="P13" s="347"/>
      <c r="Q13" s="346"/>
      <c r="R13" s="346"/>
      <c r="S13" s="346" t="s">
        <v>846</v>
      </c>
      <c r="T13" s="346"/>
      <c r="U13" s="347"/>
      <c r="V13" s="347"/>
      <c r="W13" s="347"/>
      <c r="X13" s="347"/>
      <c r="Y13" s="347"/>
      <c r="Z13" s="347"/>
      <c r="AA13" s="347"/>
      <c r="AB13" s="347"/>
      <c r="AC13" s="347"/>
      <c r="AD13" s="347"/>
      <c r="AE13" s="347"/>
      <c r="AF13" s="347"/>
      <c r="AG13" s="347"/>
      <c r="AH13" s="348"/>
    </row>
    <row r="14" spans="1:34" s="343" customFormat="1" ht="10.15" customHeight="1" x14ac:dyDescent="0.2">
      <c r="A14" s="345"/>
      <c r="B14" s="349" t="s">
        <v>847</v>
      </c>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8"/>
    </row>
    <row r="15" spans="1:34" s="343" customFormat="1" ht="16.899999999999999" customHeight="1" x14ac:dyDescent="0.2">
      <c r="A15" s="345"/>
      <c r="B15" s="382" t="s">
        <v>848</v>
      </c>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48"/>
    </row>
    <row r="16" spans="1:34" s="343" customFormat="1" x14ac:dyDescent="0.2">
      <c r="A16" s="345"/>
      <c r="B16" s="346"/>
      <c r="C16" s="350" t="s">
        <v>849</v>
      </c>
      <c r="D16" s="346"/>
      <c r="E16" s="346"/>
      <c r="F16" s="346"/>
      <c r="G16" s="346"/>
      <c r="H16" s="346"/>
      <c r="I16" s="346"/>
      <c r="J16" s="346"/>
      <c r="K16" s="346"/>
      <c r="L16" s="346"/>
      <c r="M16" s="346"/>
      <c r="N16" s="346"/>
      <c r="O16" s="346"/>
      <c r="P16" s="346"/>
      <c r="Q16" s="346"/>
      <c r="R16" s="346"/>
      <c r="S16" s="346"/>
      <c r="T16" s="350" t="s">
        <v>850</v>
      </c>
      <c r="U16" s="346"/>
      <c r="V16" s="346"/>
      <c r="W16" s="346"/>
      <c r="X16" s="346"/>
      <c r="Y16" s="346"/>
      <c r="Z16" s="346"/>
      <c r="AA16" s="346"/>
      <c r="AB16" s="346"/>
      <c r="AC16" s="346"/>
      <c r="AD16" s="346"/>
      <c r="AE16" s="346"/>
      <c r="AF16" s="346"/>
      <c r="AG16" s="346"/>
      <c r="AH16" s="348"/>
    </row>
    <row r="17" spans="1:34" s="343" customFormat="1" x14ac:dyDescent="0.2">
      <c r="A17" s="345"/>
      <c r="B17" s="346"/>
      <c r="C17" s="350" t="s">
        <v>851</v>
      </c>
      <c r="D17" s="346"/>
      <c r="E17" s="346"/>
      <c r="F17" s="346"/>
      <c r="G17" s="346"/>
      <c r="H17" s="346"/>
      <c r="I17" s="346"/>
      <c r="J17" s="346"/>
      <c r="K17" s="346"/>
      <c r="L17" s="346"/>
      <c r="M17" s="346"/>
      <c r="N17" s="346"/>
      <c r="O17" s="346"/>
      <c r="P17" s="346"/>
      <c r="Q17" s="346"/>
      <c r="R17" s="346"/>
      <c r="S17" s="346"/>
      <c r="T17" s="350" t="s">
        <v>852</v>
      </c>
      <c r="U17" s="346"/>
      <c r="V17" s="346"/>
      <c r="W17" s="346"/>
      <c r="X17" s="346"/>
      <c r="Y17" s="346"/>
      <c r="Z17" s="346"/>
      <c r="AA17" s="346"/>
      <c r="AB17" s="346"/>
      <c r="AC17" s="346"/>
      <c r="AD17" s="346"/>
      <c r="AE17" s="346"/>
      <c r="AF17" s="346"/>
      <c r="AG17" s="346"/>
      <c r="AH17" s="348"/>
    </row>
    <row r="18" spans="1:34" s="343" customFormat="1" x14ac:dyDescent="0.2">
      <c r="A18" s="345"/>
      <c r="B18" s="346"/>
      <c r="C18" s="350" t="s">
        <v>853</v>
      </c>
      <c r="D18" s="346"/>
      <c r="E18" s="346"/>
      <c r="F18" s="346"/>
      <c r="G18" s="346"/>
      <c r="H18" s="346"/>
      <c r="I18" s="346"/>
      <c r="J18" s="346"/>
      <c r="K18" s="346"/>
      <c r="L18" s="346"/>
      <c r="M18" s="346"/>
      <c r="N18" s="346"/>
      <c r="O18" s="346"/>
      <c r="P18" s="346"/>
      <c r="Q18" s="346"/>
      <c r="R18" s="346"/>
      <c r="S18" s="346"/>
      <c r="T18" s="350" t="s">
        <v>854</v>
      </c>
      <c r="U18" s="346"/>
      <c r="V18" s="346"/>
      <c r="W18" s="346"/>
      <c r="X18" s="346"/>
      <c r="Y18" s="346"/>
      <c r="Z18" s="346"/>
      <c r="AA18" s="346"/>
      <c r="AB18" s="346"/>
      <c r="AC18" s="346"/>
      <c r="AD18" s="346"/>
      <c r="AE18" s="346"/>
      <c r="AF18" s="346"/>
      <c r="AG18" s="346"/>
      <c r="AH18" s="348"/>
    </row>
    <row r="19" spans="1:34" s="343" customFormat="1" x14ac:dyDescent="0.2">
      <c r="A19" s="345"/>
      <c r="B19" s="346"/>
      <c r="C19" s="350" t="s">
        <v>855</v>
      </c>
      <c r="D19" s="346"/>
      <c r="E19" s="346"/>
      <c r="F19" s="346"/>
      <c r="G19" s="346"/>
      <c r="H19" s="346"/>
      <c r="I19" s="346"/>
      <c r="J19" s="346"/>
      <c r="K19" s="346"/>
      <c r="L19" s="346"/>
      <c r="M19" s="346"/>
      <c r="N19" s="346"/>
      <c r="O19" s="346"/>
      <c r="P19" s="346"/>
      <c r="Q19" s="346"/>
      <c r="R19" s="346"/>
      <c r="S19" s="346"/>
      <c r="T19" s="350" t="s">
        <v>856</v>
      </c>
      <c r="U19" s="346"/>
      <c r="V19" s="346"/>
      <c r="W19" s="346"/>
      <c r="X19" s="346"/>
      <c r="Y19" s="346"/>
      <c r="Z19" s="346"/>
      <c r="AA19" s="346"/>
      <c r="AB19" s="346"/>
      <c r="AC19" s="346"/>
      <c r="AD19" s="346"/>
      <c r="AE19" s="346"/>
      <c r="AF19" s="346"/>
      <c r="AG19" s="346"/>
      <c r="AH19" s="348"/>
    </row>
    <row r="20" spans="1:34" s="343" customFormat="1" x14ac:dyDescent="0.2">
      <c r="A20" s="345"/>
      <c r="B20" s="346"/>
      <c r="C20" s="350" t="s">
        <v>857</v>
      </c>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8"/>
    </row>
    <row r="21" spans="1:34" s="343" customFormat="1" x14ac:dyDescent="0.2">
      <c r="A21" s="345"/>
      <c r="B21" s="346"/>
      <c r="C21" s="350" t="s">
        <v>858</v>
      </c>
      <c r="D21" s="346"/>
      <c r="E21" s="346"/>
      <c r="F21" s="346"/>
      <c r="G21" s="346"/>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8"/>
    </row>
    <row r="22" spans="1:34" s="343" customFormat="1" ht="16.899999999999999" customHeight="1" x14ac:dyDescent="0.2">
      <c r="A22" s="345"/>
      <c r="B22" s="382" t="s">
        <v>859</v>
      </c>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48"/>
    </row>
    <row r="23" spans="1:34" s="343" customFormat="1" x14ac:dyDescent="0.2">
      <c r="A23" s="345"/>
      <c r="B23" s="346"/>
      <c r="C23" s="351" t="s">
        <v>860</v>
      </c>
      <c r="D23" s="351"/>
      <c r="E23" s="351"/>
      <c r="F23" s="351" t="s">
        <v>861</v>
      </c>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48"/>
    </row>
    <row r="24" spans="1:34" s="343" customFormat="1" x14ac:dyDescent="0.2">
      <c r="A24" s="345"/>
      <c r="B24" s="346"/>
      <c r="C24" s="351" t="s">
        <v>862</v>
      </c>
      <c r="D24" s="351"/>
      <c r="E24" s="351"/>
      <c r="F24" s="351" t="s">
        <v>863</v>
      </c>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48"/>
    </row>
    <row r="25" spans="1:34" s="343" customFormat="1" ht="39.6" customHeight="1" x14ac:dyDescent="0.2">
      <c r="A25" s="345"/>
      <c r="B25" s="346"/>
      <c r="C25" s="351" t="s">
        <v>864</v>
      </c>
      <c r="D25" s="351"/>
      <c r="E25" s="351"/>
      <c r="F25" s="383" t="s">
        <v>865</v>
      </c>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48"/>
    </row>
    <row r="26" spans="1:34" s="343" customFormat="1" x14ac:dyDescent="0.2">
      <c r="A26" s="345"/>
      <c r="B26" s="346"/>
      <c r="C26" s="351" t="s">
        <v>866</v>
      </c>
      <c r="D26" s="351"/>
      <c r="E26" s="351"/>
      <c r="F26" s="351" t="s">
        <v>867</v>
      </c>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48"/>
    </row>
    <row r="27" spans="1:34" s="343" customFormat="1" ht="42" customHeight="1" x14ac:dyDescent="0.2">
      <c r="A27" s="345"/>
      <c r="B27" s="346"/>
      <c r="C27" s="351" t="s">
        <v>868</v>
      </c>
      <c r="D27" s="351"/>
      <c r="E27" s="351"/>
      <c r="F27" s="383" t="s">
        <v>869</v>
      </c>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48"/>
    </row>
    <row r="28" spans="1:34" s="343" customFormat="1" ht="16.899999999999999" customHeight="1" x14ac:dyDescent="0.2">
      <c r="A28" s="345"/>
      <c r="B28" s="352" t="s">
        <v>870</v>
      </c>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8"/>
    </row>
    <row r="29" spans="1:34" s="343" customFormat="1" x14ac:dyDescent="0.2">
      <c r="A29" s="345"/>
      <c r="B29" s="350" t="s">
        <v>871</v>
      </c>
      <c r="C29" s="350"/>
      <c r="D29" s="350"/>
      <c r="E29" s="350"/>
      <c r="F29" s="350"/>
      <c r="G29" s="350" t="s">
        <v>872</v>
      </c>
      <c r="H29" s="350"/>
      <c r="I29" s="350"/>
      <c r="J29" s="350"/>
      <c r="K29" s="350"/>
      <c r="L29" s="350"/>
      <c r="M29" s="350"/>
      <c r="N29" s="350"/>
      <c r="O29" s="350"/>
      <c r="P29" s="350" t="s">
        <v>873</v>
      </c>
      <c r="Q29" s="350"/>
      <c r="R29" s="350"/>
      <c r="S29" s="350"/>
      <c r="T29" s="350"/>
      <c r="U29" s="350"/>
      <c r="V29" s="350"/>
      <c r="W29" s="350"/>
      <c r="X29" s="350"/>
      <c r="Y29" s="350"/>
      <c r="Z29" s="350"/>
      <c r="AA29" s="350"/>
      <c r="AB29" s="350" t="s">
        <v>874</v>
      </c>
      <c r="AC29" s="344" t="s">
        <v>874</v>
      </c>
      <c r="AD29" s="350"/>
      <c r="AE29" s="350"/>
      <c r="AF29" s="350"/>
      <c r="AG29" s="350"/>
      <c r="AH29" s="348"/>
    </row>
    <row r="30" spans="1:34" s="343" customFormat="1" x14ac:dyDescent="0.2">
      <c r="A30" s="345"/>
      <c r="B30" s="350"/>
      <c r="C30" s="350"/>
      <c r="D30" s="350"/>
      <c r="E30" s="350"/>
      <c r="F30" s="350"/>
      <c r="G30" s="350" t="s">
        <v>875</v>
      </c>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48"/>
    </row>
    <row r="31" spans="1:34" s="343" customFormat="1" x14ac:dyDescent="0.2">
      <c r="A31" s="345"/>
      <c r="B31" s="350" t="s">
        <v>876</v>
      </c>
      <c r="C31" s="350"/>
      <c r="D31" s="350"/>
      <c r="E31" s="350"/>
      <c r="F31" s="350"/>
      <c r="G31" s="350"/>
      <c r="H31" s="350"/>
      <c r="I31" s="350"/>
      <c r="J31" s="350"/>
      <c r="K31" s="350"/>
      <c r="L31" s="350" t="s">
        <v>830</v>
      </c>
      <c r="M31" s="350"/>
      <c r="N31" s="350"/>
      <c r="O31" s="350" t="s">
        <v>831</v>
      </c>
      <c r="P31" s="350"/>
      <c r="Q31" s="350" t="s">
        <v>877</v>
      </c>
      <c r="R31" s="350"/>
      <c r="S31" s="350"/>
      <c r="T31" s="350"/>
      <c r="U31" s="350"/>
      <c r="V31" s="350"/>
      <c r="W31" s="350"/>
      <c r="X31" s="350"/>
      <c r="Y31" s="350"/>
      <c r="Z31" s="350"/>
      <c r="AA31" s="350"/>
      <c r="AB31" s="350"/>
      <c r="AC31" s="350"/>
      <c r="AD31" s="350"/>
      <c r="AE31" s="350"/>
      <c r="AF31" s="350"/>
      <c r="AG31" s="350"/>
      <c r="AH31" s="348"/>
    </row>
    <row r="32" spans="1:34" s="343" customFormat="1" ht="17.25" customHeight="1" x14ac:dyDescent="0.2">
      <c r="A32" s="345"/>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8"/>
    </row>
    <row r="33" spans="1:34" s="343" customFormat="1" ht="16.899999999999999" customHeight="1" x14ac:dyDescent="0.2">
      <c r="A33" s="345"/>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8"/>
    </row>
    <row r="34" spans="1:34" s="343" customFormat="1" ht="16.899999999999999" customHeight="1" x14ac:dyDescent="0.2">
      <c r="A34" s="345"/>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8"/>
    </row>
    <row r="35" spans="1:34" s="343" customFormat="1" ht="16.899999999999999" customHeight="1" x14ac:dyDescent="0.2">
      <c r="A35" s="345"/>
      <c r="B35" s="352" t="s">
        <v>794</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8"/>
    </row>
    <row r="36" spans="1:34" s="343" customFormat="1" ht="25.9" customHeight="1" x14ac:dyDescent="0.2">
      <c r="A36" s="345"/>
      <c r="B36" s="384" t="s">
        <v>878</v>
      </c>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48"/>
    </row>
    <row r="37" spans="1:34" s="343" customFormat="1" ht="27" customHeight="1" x14ac:dyDescent="0.2">
      <c r="A37" s="345"/>
      <c r="B37" s="384" t="s">
        <v>879</v>
      </c>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48"/>
    </row>
    <row r="38" spans="1:34" s="343" customFormat="1" x14ac:dyDescent="0.2">
      <c r="A38" s="345"/>
      <c r="B38" s="353" t="s">
        <v>880</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48"/>
    </row>
    <row r="39" spans="1:34" s="343" customFormat="1" ht="16.899999999999999" customHeight="1" x14ac:dyDescent="0.2">
      <c r="A39" s="345"/>
      <c r="B39" s="353" t="s">
        <v>881</v>
      </c>
      <c r="C39" s="353"/>
      <c r="D39" s="353"/>
      <c r="E39" s="353"/>
      <c r="F39" s="353"/>
      <c r="G39" s="353"/>
      <c r="H39" s="353"/>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48"/>
    </row>
    <row r="40" spans="1:34" s="343" customFormat="1" ht="18" customHeight="1" x14ac:dyDescent="0.2">
      <c r="A40" s="345"/>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8"/>
    </row>
    <row r="41" spans="1:34" s="343" customFormat="1" ht="18" customHeight="1" x14ac:dyDescent="0.2">
      <c r="A41" s="345"/>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8"/>
    </row>
    <row r="42" spans="1:34" s="343" customFormat="1" ht="18" customHeight="1" x14ac:dyDescent="0.2">
      <c r="A42" s="345"/>
      <c r="B42" s="346" t="s">
        <v>882</v>
      </c>
      <c r="C42" s="346"/>
      <c r="D42" s="346"/>
      <c r="E42" s="346"/>
      <c r="F42" s="346"/>
      <c r="G42" s="347"/>
      <c r="H42" s="347"/>
      <c r="I42" s="347"/>
      <c r="J42" s="347"/>
      <c r="K42" s="347"/>
      <c r="L42" s="347"/>
      <c r="M42" s="347"/>
      <c r="N42" s="347"/>
      <c r="O42" s="347"/>
      <c r="P42" s="347"/>
      <c r="Q42" s="347"/>
      <c r="R42" s="347"/>
      <c r="S42" s="346"/>
      <c r="T42" s="346" t="s">
        <v>883</v>
      </c>
      <c r="U42" s="346"/>
      <c r="V42" s="346"/>
      <c r="W42" s="346"/>
      <c r="X42" s="346"/>
      <c r="Y42" s="346"/>
      <c r="Z42" s="347"/>
      <c r="AA42" s="347"/>
      <c r="AB42" s="347"/>
      <c r="AC42" s="347"/>
      <c r="AD42" s="347"/>
      <c r="AE42" s="347"/>
      <c r="AF42" s="347"/>
      <c r="AG42" s="347"/>
      <c r="AH42" s="348"/>
    </row>
    <row r="43" spans="1:34" s="343" customFormat="1" ht="19.899999999999999" customHeight="1" x14ac:dyDescent="0.2">
      <c r="A43" s="345"/>
      <c r="B43" s="346" t="s">
        <v>884</v>
      </c>
      <c r="C43" s="346"/>
      <c r="D43" s="346"/>
      <c r="E43" s="347"/>
      <c r="F43" s="347"/>
      <c r="G43" s="347"/>
      <c r="H43" s="347"/>
      <c r="I43" s="347"/>
      <c r="J43" s="347"/>
      <c r="K43" s="347"/>
      <c r="L43" s="347"/>
      <c r="M43" s="346"/>
      <c r="N43" s="346"/>
      <c r="O43" s="346" t="s">
        <v>885</v>
      </c>
      <c r="P43" s="346"/>
      <c r="Q43" s="346"/>
      <c r="R43" s="346"/>
      <c r="S43" s="346"/>
      <c r="T43" s="346"/>
      <c r="U43" s="346"/>
      <c r="V43" s="346"/>
      <c r="W43" s="347"/>
      <c r="X43" s="347"/>
      <c r="Y43" s="347"/>
      <c r="Z43" s="347"/>
      <c r="AA43" s="347"/>
      <c r="AB43" s="347"/>
      <c r="AC43" s="347"/>
      <c r="AD43" s="347"/>
      <c r="AE43" s="347"/>
      <c r="AF43" s="347"/>
      <c r="AG43" s="347"/>
      <c r="AH43" s="348"/>
    </row>
    <row r="44" spans="1:34" s="343" customFormat="1" ht="7.9" customHeight="1" x14ac:dyDescent="0.2">
      <c r="A44" s="355"/>
      <c r="B44" s="356"/>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7"/>
    </row>
    <row r="45" spans="1:34" s="343" customFormat="1" ht="16.899999999999999" customHeight="1" x14ac:dyDescent="0.2">
      <c r="A45" s="345"/>
      <c r="B45" s="375" t="s">
        <v>894</v>
      </c>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48"/>
    </row>
    <row r="46" spans="1:34" s="343" customFormat="1" x14ac:dyDescent="0.2">
      <c r="A46" s="345"/>
      <c r="B46" s="346"/>
      <c r="C46" s="346" t="s">
        <v>886</v>
      </c>
      <c r="D46" s="346"/>
      <c r="E46" s="346"/>
      <c r="F46" s="346"/>
      <c r="G46" s="346"/>
      <c r="H46" s="346"/>
      <c r="I46" s="346" t="s">
        <v>887</v>
      </c>
      <c r="J46" s="346"/>
      <c r="K46" s="346"/>
      <c r="L46" s="346"/>
      <c r="M46" s="346"/>
      <c r="N46" s="346"/>
      <c r="O46" s="346"/>
      <c r="P46" s="346" t="s">
        <v>793</v>
      </c>
      <c r="Q46" s="346"/>
      <c r="R46" s="346"/>
      <c r="S46" s="347"/>
      <c r="T46" s="347"/>
      <c r="U46" s="347"/>
      <c r="V46" s="347"/>
      <c r="W46" s="347"/>
      <c r="X46" s="347"/>
      <c r="Y46" s="347"/>
      <c r="Z46" s="347"/>
      <c r="AA46" s="347"/>
      <c r="AB46" s="347"/>
      <c r="AC46" s="347"/>
      <c r="AD46" s="347"/>
      <c r="AE46" s="347"/>
      <c r="AF46" s="347"/>
      <c r="AG46" s="347"/>
      <c r="AH46" s="348"/>
    </row>
    <row r="47" spans="1:34" s="343" customFormat="1" ht="16.899999999999999" customHeight="1" x14ac:dyDescent="0.2">
      <c r="A47" s="345"/>
      <c r="B47" s="346" t="s">
        <v>888</v>
      </c>
      <c r="C47" s="346"/>
      <c r="D47" s="346"/>
      <c r="E47" s="346"/>
      <c r="F47" s="346"/>
      <c r="G47" s="346"/>
      <c r="H47" s="346"/>
      <c r="I47" s="346"/>
      <c r="J47" s="347"/>
      <c r="K47" s="347"/>
      <c r="L47" s="347"/>
      <c r="M47" s="347"/>
      <c r="N47" s="346"/>
      <c r="O47" s="346"/>
      <c r="P47" s="346"/>
      <c r="Q47" s="346"/>
      <c r="R47" s="346"/>
      <c r="S47" s="347"/>
      <c r="T47" s="347"/>
      <c r="U47" s="347"/>
      <c r="V47" s="347"/>
      <c r="W47" s="347"/>
      <c r="X47" s="347"/>
      <c r="Y47" s="347"/>
      <c r="Z47" s="347"/>
      <c r="AA47" s="347"/>
      <c r="AB47" s="347"/>
      <c r="AC47" s="347"/>
      <c r="AD47" s="347"/>
      <c r="AE47" s="347"/>
      <c r="AF47" s="347"/>
      <c r="AG47" s="347"/>
      <c r="AH47" s="348"/>
    </row>
    <row r="48" spans="1:34" s="358" customFormat="1" ht="19.899999999999999" customHeight="1" x14ac:dyDescent="0.2">
      <c r="A48" s="345"/>
      <c r="B48" s="346" t="s">
        <v>889</v>
      </c>
      <c r="C48" s="346"/>
      <c r="D48" s="346"/>
      <c r="E48" s="346"/>
      <c r="F48" s="347"/>
      <c r="G48" s="347"/>
      <c r="H48" s="347"/>
      <c r="I48" s="347"/>
      <c r="J48" s="347"/>
      <c r="K48" s="347"/>
      <c r="L48" s="347"/>
      <c r="M48" s="347"/>
      <c r="N48" s="347"/>
      <c r="O48" s="346"/>
      <c r="P48" s="346" t="s">
        <v>890</v>
      </c>
      <c r="Q48" s="346"/>
      <c r="R48" s="346"/>
      <c r="S48" s="347"/>
      <c r="T48" s="347"/>
      <c r="U48" s="347"/>
      <c r="V48" s="347"/>
      <c r="W48" s="347"/>
      <c r="X48" s="347"/>
      <c r="Y48" s="347"/>
      <c r="Z48" s="346"/>
      <c r="AA48" s="346" t="s">
        <v>792</v>
      </c>
      <c r="AB48" s="346"/>
      <c r="AC48" s="347"/>
      <c r="AD48" s="347"/>
      <c r="AE48" s="347"/>
      <c r="AF48" s="347"/>
      <c r="AG48" s="347"/>
      <c r="AH48" s="348"/>
    </row>
    <row r="49" spans="1:34" s="358" customFormat="1" ht="7.9" customHeight="1" x14ac:dyDescent="0.2">
      <c r="A49" s="355"/>
      <c r="B49" s="356"/>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7"/>
    </row>
    <row r="50" spans="1:34" s="359" customFormat="1" x14ac:dyDescent="0.2">
      <c r="A50" s="610" t="s">
        <v>948</v>
      </c>
      <c r="B50" s="610"/>
      <c r="C50" s="610"/>
      <c r="D50" s="610"/>
      <c r="E50" s="610"/>
      <c r="F50" s="610"/>
      <c r="G50" s="359" t="s">
        <v>892</v>
      </c>
      <c r="J50" s="359" t="s">
        <v>949</v>
      </c>
    </row>
  </sheetData>
  <mergeCells count="11">
    <mergeCell ref="A50:F50"/>
    <mergeCell ref="B45:AG45"/>
    <mergeCell ref="A1:AH2"/>
    <mergeCell ref="B22:AG22"/>
    <mergeCell ref="F25:AG25"/>
    <mergeCell ref="F27:AG27"/>
    <mergeCell ref="B36:AG36"/>
    <mergeCell ref="B37:AG37"/>
    <mergeCell ref="B8:P8"/>
    <mergeCell ref="S8:AG8"/>
    <mergeCell ref="B15:AG15"/>
  </mergeCells>
  <printOptions horizontalCentered="1"/>
  <pageMargins left="0.23622047244094491" right="0.23622047244094491" top="0.35433070866141736" bottom="0.23622047244094491" header="0.51181102362204722" footer="0"/>
  <pageSetup scale="74" orientation="portrait" horizontalDpi="1200" verticalDpi="12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1"/>
  <sheetViews>
    <sheetView zoomScale="85" zoomScaleNormal="85" workbookViewId="0">
      <selection sqref="A1:P3"/>
    </sheetView>
  </sheetViews>
  <sheetFormatPr defaultRowHeight="12.75" x14ac:dyDescent="0.2"/>
  <cols>
    <col min="1" max="1" width="21.85546875" style="277" customWidth="1"/>
    <col min="2" max="2" width="42.85546875" style="277" customWidth="1"/>
    <col min="3" max="3" width="24.140625" style="277" customWidth="1"/>
    <col min="4" max="4" width="20.28515625" style="277" customWidth="1"/>
    <col min="5" max="16384" width="9.140625" style="277"/>
  </cols>
  <sheetData>
    <row r="1" spans="1:4" ht="42.75" x14ac:dyDescent="0.2">
      <c r="A1" s="324" t="s">
        <v>789</v>
      </c>
      <c r="B1" s="323" t="s">
        <v>788</v>
      </c>
      <c r="C1" s="323" t="s">
        <v>733</v>
      </c>
      <c r="D1" s="322" t="s">
        <v>787</v>
      </c>
    </row>
    <row r="2" spans="1:4" ht="84.75" customHeight="1" x14ac:dyDescent="0.2">
      <c r="A2" s="316" t="s">
        <v>786</v>
      </c>
      <c r="B2" s="315" t="s">
        <v>785</v>
      </c>
      <c r="C2" s="315">
        <v>10</v>
      </c>
      <c r="D2" s="316" t="s">
        <v>784</v>
      </c>
    </row>
    <row r="3" spans="1:4" ht="114.75" customHeight="1" x14ac:dyDescent="0.2">
      <c r="A3" s="316" t="s">
        <v>783</v>
      </c>
      <c r="B3" s="315" t="s">
        <v>782</v>
      </c>
      <c r="C3" s="315">
        <v>9</v>
      </c>
      <c r="D3" s="316" t="s">
        <v>781</v>
      </c>
    </row>
    <row r="4" spans="1:4" ht="73.5" customHeight="1" x14ac:dyDescent="0.2">
      <c r="A4" s="316" t="s">
        <v>770</v>
      </c>
      <c r="B4" s="315" t="s">
        <v>780</v>
      </c>
      <c r="C4" s="315">
        <v>8</v>
      </c>
      <c r="D4" s="316" t="s">
        <v>779</v>
      </c>
    </row>
    <row r="5" spans="1:4" ht="123.75" customHeight="1" x14ac:dyDescent="0.2">
      <c r="A5" s="316" t="s">
        <v>778</v>
      </c>
      <c r="B5" s="315" t="s">
        <v>777</v>
      </c>
      <c r="C5" s="315">
        <v>7</v>
      </c>
      <c r="D5" s="316" t="s">
        <v>776</v>
      </c>
    </row>
    <row r="6" spans="1:4" ht="147.75" customHeight="1" x14ac:dyDescent="0.2">
      <c r="A6" s="316" t="s">
        <v>770</v>
      </c>
      <c r="B6" s="315" t="s">
        <v>775</v>
      </c>
      <c r="C6" s="315">
        <v>6</v>
      </c>
      <c r="D6" s="316" t="s">
        <v>774</v>
      </c>
    </row>
    <row r="7" spans="1:4" ht="156.75" x14ac:dyDescent="0.2">
      <c r="A7" s="316" t="s">
        <v>773</v>
      </c>
      <c r="B7" s="320" t="s">
        <v>772</v>
      </c>
      <c r="C7" s="315">
        <v>5</v>
      </c>
      <c r="D7" s="316" t="s">
        <v>771</v>
      </c>
    </row>
    <row r="8" spans="1:4" ht="72" x14ac:dyDescent="0.25">
      <c r="A8" s="316" t="s">
        <v>770</v>
      </c>
      <c r="B8" s="320" t="s">
        <v>769</v>
      </c>
      <c r="C8" s="314">
        <v>4</v>
      </c>
      <c r="D8" s="317" t="s">
        <v>768</v>
      </c>
    </row>
    <row r="9" spans="1:4" ht="72" x14ac:dyDescent="0.25">
      <c r="A9" s="321" t="s">
        <v>767</v>
      </c>
      <c r="B9" s="320" t="s">
        <v>766</v>
      </c>
      <c r="C9" s="314">
        <v>3</v>
      </c>
      <c r="D9" s="317" t="s">
        <v>765</v>
      </c>
    </row>
    <row r="10" spans="1:4" ht="81.75" customHeight="1" x14ac:dyDescent="0.25">
      <c r="A10" s="319" t="s">
        <v>764</v>
      </c>
      <c r="B10" s="318" t="s">
        <v>763</v>
      </c>
      <c r="C10" s="314">
        <v>2</v>
      </c>
      <c r="D10" s="317" t="s">
        <v>762</v>
      </c>
    </row>
    <row r="11" spans="1:4" ht="171" customHeight="1" x14ac:dyDescent="0.2">
      <c r="A11" s="316" t="s">
        <v>761</v>
      </c>
      <c r="B11" s="315" t="s">
        <v>760</v>
      </c>
      <c r="C11" s="314">
        <v>1</v>
      </c>
      <c r="D11" s="313" t="s">
        <v>759</v>
      </c>
    </row>
  </sheetData>
  <pageMargins left="0.70866141732283472" right="0.70866141732283472" top="0.19685039370078741" bottom="0.19685039370078741" header="0.31496062992125984" footer="0.31496062992125984"/>
  <pageSetup paperSize="9" scale="2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J52"/>
  <sheetViews>
    <sheetView workbookViewId="0">
      <selection sqref="A1:P3"/>
    </sheetView>
  </sheetViews>
  <sheetFormatPr defaultRowHeight="12.75" x14ac:dyDescent="0.2"/>
  <cols>
    <col min="1" max="1" width="5.7109375" style="221" customWidth="1"/>
    <col min="2" max="2" width="7.28515625" style="221" customWidth="1"/>
    <col min="3" max="3" width="17.7109375" style="221" customWidth="1"/>
    <col min="4" max="4" width="15.85546875" style="221" customWidth="1"/>
    <col min="5" max="5" width="3.140625" style="222" customWidth="1"/>
    <col min="6" max="6" width="4" style="222" customWidth="1"/>
    <col min="7" max="7" width="20.5703125" style="221" bestFit="1" customWidth="1"/>
    <col min="8" max="8" width="3.28515625" style="222" customWidth="1"/>
    <col min="9" max="9" width="17.85546875" style="221" customWidth="1"/>
    <col min="10" max="10" width="18" style="221" customWidth="1"/>
    <col min="11" max="11" width="3.28515625" style="222" customWidth="1"/>
    <col min="12" max="12" width="4.140625" style="222" customWidth="1"/>
    <col min="13" max="13" width="12.42578125" style="221" customWidth="1"/>
    <col min="14" max="14" width="10.5703125" style="221" customWidth="1"/>
    <col min="15" max="15" width="12.42578125" style="221" customWidth="1"/>
    <col min="16" max="18" width="3.42578125" style="222" customWidth="1"/>
    <col min="19" max="19" width="3.85546875" style="222" customWidth="1"/>
    <col min="20" max="20" width="5.7109375" style="221" customWidth="1"/>
    <col min="21" max="16384" width="9.140625" style="221"/>
  </cols>
  <sheetData>
    <row r="1" spans="2:18" ht="15" customHeight="1" x14ac:dyDescent="0.2"/>
    <row r="2" spans="2:18" ht="15" customHeight="1" x14ac:dyDescent="0.2">
      <c r="G2" s="588" t="s">
        <v>205</v>
      </c>
      <c r="H2" s="588"/>
      <c r="I2" s="588"/>
      <c r="J2" s="588"/>
    </row>
    <row r="3" spans="2:18" ht="15" customHeight="1" x14ac:dyDescent="0.2">
      <c r="G3" s="588"/>
      <c r="H3" s="588"/>
      <c r="I3" s="588"/>
      <c r="J3" s="588"/>
    </row>
    <row r="4" spans="2:18" ht="15" customHeight="1" x14ac:dyDescent="0.2">
      <c r="G4" s="588"/>
      <c r="H4" s="588"/>
      <c r="I4" s="588"/>
      <c r="J4" s="588"/>
    </row>
    <row r="5" spans="2:18" ht="25.5" customHeight="1" x14ac:dyDescent="0.3">
      <c r="B5" s="271" t="s">
        <v>201</v>
      </c>
      <c r="C5" s="271"/>
      <c r="D5" s="271"/>
      <c r="E5" s="270"/>
      <c r="F5" s="270"/>
      <c r="G5" s="271"/>
    </row>
    <row r="6" spans="2:18" x14ac:dyDescent="0.2">
      <c r="H6" s="269"/>
      <c r="P6" s="221"/>
    </row>
    <row r="7" spans="2:18" x14ac:dyDescent="0.2">
      <c r="H7" s="267"/>
      <c r="P7" s="221"/>
    </row>
    <row r="8" spans="2:18" x14ac:dyDescent="0.2">
      <c r="B8" s="221" t="s">
        <v>20</v>
      </c>
      <c r="C8" s="264" t="s">
        <v>149</v>
      </c>
      <c r="D8" s="266" t="s">
        <v>21</v>
      </c>
      <c r="E8" s="261" t="s">
        <v>791</v>
      </c>
      <c r="F8" s="257"/>
      <c r="H8" s="267"/>
      <c r="N8" s="266" t="s">
        <v>22</v>
      </c>
      <c r="O8" s="261" t="s">
        <v>790</v>
      </c>
      <c r="P8" s="257"/>
      <c r="Q8" s="257"/>
      <c r="R8" s="257"/>
    </row>
    <row r="9" spans="2:18" ht="6.75" customHeight="1" x14ac:dyDescent="0.2">
      <c r="P9" s="221"/>
    </row>
    <row r="10" spans="2:18" x14ac:dyDescent="0.2">
      <c r="B10" s="221" t="s">
        <v>59</v>
      </c>
      <c r="C10" s="261" t="s">
        <v>147</v>
      </c>
      <c r="D10" s="257"/>
      <c r="E10" s="257"/>
      <c r="G10" s="221" t="s">
        <v>60</v>
      </c>
      <c r="H10" s="261" t="s">
        <v>206</v>
      </c>
      <c r="I10" s="257"/>
      <c r="J10" s="257"/>
      <c r="K10" s="257"/>
      <c r="L10" s="257"/>
      <c r="N10" s="266" t="s">
        <v>23</v>
      </c>
      <c r="O10" s="258"/>
      <c r="P10" s="257"/>
      <c r="Q10" s="257"/>
      <c r="R10" s="257"/>
    </row>
    <row r="11" spans="2:18" ht="6.75" customHeight="1" x14ac:dyDescent="0.2">
      <c r="P11" s="221"/>
    </row>
    <row r="12" spans="2:18" x14ac:dyDescent="0.2">
      <c r="B12" s="221" t="s">
        <v>24</v>
      </c>
      <c r="D12" s="261" t="s">
        <v>163</v>
      </c>
      <c r="E12" s="257"/>
      <c r="G12" s="221" t="s">
        <v>19</v>
      </c>
      <c r="H12" s="258"/>
      <c r="I12" s="257"/>
      <c r="J12" s="257"/>
      <c r="K12" s="257"/>
      <c r="L12" s="257"/>
      <c r="N12" s="221" t="s">
        <v>25</v>
      </c>
      <c r="O12" s="258"/>
      <c r="P12" s="257"/>
      <c r="Q12" s="257"/>
      <c r="R12" s="257"/>
    </row>
    <row r="13" spans="2:18" ht="6.75" customHeight="1" x14ac:dyDescent="0.2">
      <c r="P13" s="221"/>
    </row>
    <row r="14" spans="2:18" x14ac:dyDescent="0.2">
      <c r="B14" s="256" t="s">
        <v>26</v>
      </c>
      <c r="C14" s="260"/>
      <c r="D14" s="260"/>
      <c r="E14" s="259"/>
      <c r="N14" s="221" t="s">
        <v>27</v>
      </c>
      <c r="O14" s="258"/>
      <c r="P14" s="257"/>
      <c r="Q14" s="257"/>
      <c r="R14" s="257"/>
    </row>
    <row r="15" spans="2:18" x14ac:dyDescent="0.2">
      <c r="B15" s="256"/>
      <c r="C15" s="236"/>
      <c r="D15" s="236"/>
      <c r="E15" s="255"/>
      <c r="O15" s="254"/>
      <c r="P15" s="253"/>
      <c r="Q15" s="253"/>
      <c r="R15" s="253"/>
    </row>
    <row r="16" spans="2:18" ht="21.75" customHeight="1" x14ac:dyDescent="0.2">
      <c r="B16" s="256"/>
      <c r="C16" s="236"/>
      <c r="D16" s="236"/>
      <c r="E16" s="255"/>
      <c r="O16" s="254"/>
      <c r="P16" s="253"/>
      <c r="Q16" s="253"/>
      <c r="R16" s="253"/>
    </row>
    <row r="17" spans="2:88" ht="9.75" customHeight="1" x14ac:dyDescent="0.2">
      <c r="B17" s="244"/>
      <c r="C17" s="244"/>
      <c r="D17" s="251"/>
      <c r="E17" s="244"/>
      <c r="F17" s="244" t="s">
        <v>28</v>
      </c>
      <c r="G17" s="244" t="s">
        <v>29</v>
      </c>
      <c r="H17" s="244" t="s">
        <v>30</v>
      </c>
      <c r="I17" s="251" t="s">
        <v>36</v>
      </c>
      <c r="J17" s="244" t="s">
        <v>36</v>
      </c>
      <c r="K17" s="244" t="s">
        <v>31</v>
      </c>
      <c r="L17" s="244"/>
      <c r="M17" s="244"/>
      <c r="N17" s="244"/>
      <c r="O17" s="250"/>
      <c r="P17" s="249"/>
      <c r="Q17" s="249"/>
      <c r="R17" s="249"/>
      <c r="S17" s="248"/>
    </row>
    <row r="18" spans="2:88" ht="9.75" customHeight="1" x14ac:dyDescent="0.2">
      <c r="B18" s="237" t="s">
        <v>61</v>
      </c>
      <c r="C18" s="237" t="s">
        <v>29</v>
      </c>
      <c r="D18" s="243" t="s">
        <v>62</v>
      </c>
      <c r="E18" s="237" t="s">
        <v>32</v>
      </c>
      <c r="F18" s="237" t="s">
        <v>33</v>
      </c>
      <c r="G18" s="237" t="s">
        <v>34</v>
      </c>
      <c r="H18" s="237" t="s">
        <v>35</v>
      </c>
      <c r="I18" s="238" t="s">
        <v>61</v>
      </c>
      <c r="J18" s="237" t="s">
        <v>61</v>
      </c>
      <c r="K18" s="237" t="s">
        <v>37</v>
      </c>
      <c r="L18" s="237" t="s">
        <v>38</v>
      </c>
      <c r="M18" s="237" t="s">
        <v>39</v>
      </c>
      <c r="N18" s="237" t="s">
        <v>40</v>
      </c>
      <c r="O18" s="247" t="s">
        <v>41</v>
      </c>
      <c r="P18" s="246"/>
      <c r="Q18" s="246"/>
      <c r="R18" s="246"/>
      <c r="S18" s="245"/>
    </row>
    <row r="19" spans="2:88" ht="9.75" customHeight="1" x14ac:dyDescent="0.2">
      <c r="B19" s="237" t="s">
        <v>63</v>
      </c>
      <c r="C19" s="237" t="s">
        <v>42</v>
      </c>
      <c r="D19" s="243" t="s">
        <v>64</v>
      </c>
      <c r="E19" s="237" t="s">
        <v>37</v>
      </c>
      <c r="F19" s="237" t="s">
        <v>43</v>
      </c>
      <c r="G19" s="237" t="s">
        <v>44</v>
      </c>
      <c r="H19" s="237" t="s">
        <v>35</v>
      </c>
      <c r="I19" s="238" t="s">
        <v>55</v>
      </c>
      <c r="J19" s="237" t="s">
        <v>55</v>
      </c>
      <c r="K19" s="237" t="s">
        <v>45</v>
      </c>
      <c r="L19" s="237" t="s">
        <v>46</v>
      </c>
      <c r="M19" s="237" t="s">
        <v>47</v>
      </c>
      <c r="N19" s="237" t="s">
        <v>48</v>
      </c>
      <c r="O19" s="244" t="s">
        <v>49</v>
      </c>
      <c r="P19" s="244" t="s">
        <v>32</v>
      </c>
      <c r="Q19" s="244" t="s">
        <v>30</v>
      </c>
      <c r="R19" s="244" t="s">
        <v>31</v>
      </c>
      <c r="S19" s="244" t="s">
        <v>38</v>
      </c>
    </row>
    <row r="20" spans="2:88" ht="9.75" customHeight="1" x14ac:dyDescent="0.2">
      <c r="B20" s="237" t="s">
        <v>65</v>
      </c>
      <c r="C20" s="237" t="s">
        <v>50</v>
      </c>
      <c r="D20" s="243" t="s">
        <v>66</v>
      </c>
      <c r="E20" s="237" t="s">
        <v>51</v>
      </c>
      <c r="F20" s="237" t="s">
        <v>52</v>
      </c>
      <c r="G20" s="237" t="s">
        <v>53</v>
      </c>
      <c r="H20" s="237" t="s">
        <v>54</v>
      </c>
      <c r="I20" s="242" t="s">
        <v>165</v>
      </c>
      <c r="J20" s="237" t="s">
        <v>166</v>
      </c>
      <c r="K20" s="237" t="s">
        <v>37</v>
      </c>
      <c r="L20" s="237" t="s">
        <v>56</v>
      </c>
      <c r="M20" s="237"/>
      <c r="N20" s="237" t="s">
        <v>6</v>
      </c>
      <c r="O20" s="237" t="s">
        <v>57</v>
      </c>
      <c r="P20" s="237" t="s">
        <v>37</v>
      </c>
      <c r="Q20" s="237" t="s">
        <v>35</v>
      </c>
      <c r="R20" s="237" t="s">
        <v>37</v>
      </c>
      <c r="S20" s="237" t="s">
        <v>46</v>
      </c>
    </row>
    <row r="21" spans="2:88" ht="9.75" customHeight="1" x14ac:dyDescent="0.2">
      <c r="B21" s="240" t="s">
        <v>67</v>
      </c>
      <c r="C21" s="240"/>
      <c r="D21" s="241"/>
      <c r="E21" s="240"/>
      <c r="F21" s="240" t="s">
        <v>52</v>
      </c>
      <c r="G21" s="240"/>
      <c r="H21" s="240" t="s">
        <v>58</v>
      </c>
      <c r="I21" s="241"/>
      <c r="J21" s="240"/>
      <c r="K21" s="240" t="s">
        <v>35</v>
      </c>
      <c r="L21" s="240"/>
      <c r="M21" s="240"/>
      <c r="N21" s="240"/>
      <c r="O21" s="240"/>
      <c r="P21" s="240" t="s">
        <v>51</v>
      </c>
      <c r="Q21" s="240" t="s">
        <v>35</v>
      </c>
      <c r="R21" s="240" t="s">
        <v>45</v>
      </c>
      <c r="S21" s="240" t="s">
        <v>56</v>
      </c>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row>
    <row r="22" spans="2:88" x14ac:dyDescent="0.2">
      <c r="B22" s="335"/>
      <c r="C22" s="335"/>
      <c r="D22" s="335"/>
      <c r="E22" s="334"/>
      <c r="F22" s="334"/>
      <c r="G22" s="335"/>
      <c r="H22" s="334"/>
      <c r="I22" s="335"/>
      <c r="J22" s="335"/>
      <c r="K22" s="334"/>
      <c r="L22" s="334" t="str">
        <f t="shared" ref="L22:L51" si="0">IF(E22&lt;&gt;"",E22*H22*K22,"")</f>
        <v/>
      </c>
      <c r="M22" s="335"/>
      <c r="N22" s="335"/>
      <c r="O22" s="335"/>
      <c r="P22" s="334"/>
      <c r="Q22" s="334"/>
      <c r="R22" s="334"/>
      <c r="S22" s="333" t="str">
        <f t="shared" ref="S22:S51" si="1">IF(P22&lt;&gt;"",P22*Q22*R22,"")</f>
        <v/>
      </c>
    </row>
    <row r="23" spans="2:88" x14ac:dyDescent="0.2">
      <c r="B23" s="335"/>
      <c r="C23" s="335"/>
      <c r="D23" s="335"/>
      <c r="E23" s="334"/>
      <c r="F23" s="334"/>
      <c r="G23" s="335"/>
      <c r="H23" s="334"/>
      <c r="I23" s="335"/>
      <c r="J23" s="335"/>
      <c r="K23" s="334"/>
      <c r="L23" s="334" t="str">
        <f t="shared" si="0"/>
        <v/>
      </c>
      <c r="M23" s="335"/>
      <c r="N23" s="335"/>
      <c r="O23" s="335"/>
      <c r="P23" s="334"/>
      <c r="Q23" s="334"/>
      <c r="R23" s="334"/>
      <c r="S23" s="333" t="str">
        <f t="shared" si="1"/>
        <v/>
      </c>
    </row>
    <row r="24" spans="2:88" x14ac:dyDescent="0.2">
      <c r="B24" s="335"/>
      <c r="C24" s="335"/>
      <c r="D24" s="335"/>
      <c r="E24" s="334"/>
      <c r="F24" s="334"/>
      <c r="G24" s="335"/>
      <c r="H24" s="334"/>
      <c r="I24" s="335"/>
      <c r="J24" s="335"/>
      <c r="K24" s="334"/>
      <c r="L24" s="334" t="str">
        <f t="shared" si="0"/>
        <v/>
      </c>
      <c r="M24" s="335"/>
      <c r="N24" s="335"/>
      <c r="O24" s="335"/>
      <c r="P24" s="334"/>
      <c r="Q24" s="334"/>
      <c r="R24" s="334"/>
      <c r="S24" s="333" t="str">
        <f t="shared" si="1"/>
        <v/>
      </c>
    </row>
    <row r="25" spans="2:88" x14ac:dyDescent="0.2">
      <c r="B25" s="335"/>
      <c r="C25" s="335"/>
      <c r="D25" s="335"/>
      <c r="E25" s="334"/>
      <c r="F25" s="334"/>
      <c r="G25" s="335"/>
      <c r="H25" s="334"/>
      <c r="I25" s="335"/>
      <c r="J25" s="335"/>
      <c r="K25" s="334"/>
      <c r="L25" s="334" t="str">
        <f t="shared" si="0"/>
        <v/>
      </c>
      <c r="M25" s="335"/>
      <c r="N25" s="335"/>
      <c r="O25" s="335"/>
      <c r="P25" s="334"/>
      <c r="Q25" s="334"/>
      <c r="R25" s="334"/>
      <c r="S25" s="333" t="str">
        <f t="shared" si="1"/>
        <v/>
      </c>
    </row>
    <row r="26" spans="2:88" x14ac:dyDescent="0.2">
      <c r="B26" s="335"/>
      <c r="C26" s="335"/>
      <c r="D26" s="335"/>
      <c r="E26" s="334"/>
      <c r="F26" s="334"/>
      <c r="G26" s="335"/>
      <c r="H26" s="334"/>
      <c r="I26" s="335"/>
      <c r="J26" s="335"/>
      <c r="K26" s="334"/>
      <c r="L26" s="334" t="str">
        <f t="shared" si="0"/>
        <v/>
      </c>
      <c r="M26" s="335"/>
      <c r="N26" s="335"/>
      <c r="O26" s="335"/>
      <c r="P26" s="334"/>
      <c r="Q26" s="334"/>
      <c r="R26" s="334"/>
      <c r="S26" s="333" t="str">
        <f t="shared" si="1"/>
        <v/>
      </c>
    </row>
    <row r="27" spans="2:88" x14ac:dyDescent="0.2">
      <c r="B27" s="335"/>
      <c r="C27" s="335"/>
      <c r="D27" s="335"/>
      <c r="E27" s="334"/>
      <c r="F27" s="334"/>
      <c r="G27" s="335"/>
      <c r="H27" s="334"/>
      <c r="I27" s="335"/>
      <c r="J27" s="335"/>
      <c r="K27" s="334"/>
      <c r="L27" s="334" t="str">
        <f t="shared" si="0"/>
        <v/>
      </c>
      <c r="M27" s="335"/>
      <c r="N27" s="335"/>
      <c r="O27" s="335"/>
      <c r="P27" s="334"/>
      <c r="Q27" s="334"/>
      <c r="R27" s="334"/>
      <c r="S27" s="333" t="str">
        <f t="shared" si="1"/>
        <v/>
      </c>
    </row>
    <row r="28" spans="2:88" x14ac:dyDescent="0.2">
      <c r="B28" s="335"/>
      <c r="C28" s="335"/>
      <c r="D28" s="335"/>
      <c r="E28" s="334"/>
      <c r="F28" s="334"/>
      <c r="G28" s="335"/>
      <c r="H28" s="334"/>
      <c r="I28" s="335"/>
      <c r="J28" s="335"/>
      <c r="K28" s="334"/>
      <c r="L28" s="334" t="str">
        <f t="shared" si="0"/>
        <v/>
      </c>
      <c r="M28" s="335"/>
      <c r="N28" s="335"/>
      <c r="O28" s="335"/>
      <c r="P28" s="334"/>
      <c r="Q28" s="334"/>
      <c r="R28" s="334"/>
      <c r="S28" s="333" t="str">
        <f t="shared" si="1"/>
        <v/>
      </c>
    </row>
    <row r="29" spans="2:88" x14ac:dyDescent="0.2">
      <c r="B29" s="335"/>
      <c r="C29" s="335"/>
      <c r="D29" s="335"/>
      <c r="E29" s="334"/>
      <c r="F29" s="334"/>
      <c r="G29" s="335"/>
      <c r="H29" s="334"/>
      <c r="I29" s="335"/>
      <c r="J29" s="335"/>
      <c r="K29" s="334"/>
      <c r="L29" s="334" t="str">
        <f t="shared" si="0"/>
        <v/>
      </c>
      <c r="M29" s="335"/>
      <c r="N29" s="335"/>
      <c r="O29" s="335"/>
      <c r="P29" s="334"/>
      <c r="Q29" s="334"/>
      <c r="R29" s="334"/>
      <c r="S29" s="333" t="str">
        <f t="shared" si="1"/>
        <v/>
      </c>
    </row>
    <row r="30" spans="2:88" x14ac:dyDescent="0.2">
      <c r="B30" s="335"/>
      <c r="C30" s="335"/>
      <c r="D30" s="335"/>
      <c r="E30" s="334"/>
      <c r="F30" s="334"/>
      <c r="G30" s="335"/>
      <c r="H30" s="334"/>
      <c r="I30" s="335"/>
      <c r="J30" s="335"/>
      <c r="K30" s="334"/>
      <c r="L30" s="334" t="str">
        <f t="shared" si="0"/>
        <v/>
      </c>
      <c r="M30" s="335"/>
      <c r="N30" s="335"/>
      <c r="O30" s="335"/>
      <c r="P30" s="334"/>
      <c r="Q30" s="334"/>
      <c r="R30" s="334"/>
      <c r="S30" s="333" t="str">
        <f t="shared" si="1"/>
        <v/>
      </c>
    </row>
    <row r="31" spans="2:88" x14ac:dyDescent="0.2">
      <c r="B31" s="335"/>
      <c r="C31" s="335"/>
      <c r="D31" s="335"/>
      <c r="E31" s="334"/>
      <c r="F31" s="334"/>
      <c r="G31" s="335"/>
      <c r="H31" s="334"/>
      <c r="I31" s="335"/>
      <c r="J31" s="335"/>
      <c r="K31" s="334"/>
      <c r="L31" s="334" t="str">
        <f t="shared" si="0"/>
        <v/>
      </c>
      <c r="M31" s="335"/>
      <c r="N31" s="335"/>
      <c r="O31" s="335"/>
      <c r="P31" s="334"/>
      <c r="Q31" s="334"/>
      <c r="R31" s="334"/>
      <c r="S31" s="333" t="str">
        <f t="shared" si="1"/>
        <v/>
      </c>
    </row>
    <row r="32" spans="2:88" x14ac:dyDescent="0.2">
      <c r="B32" s="335"/>
      <c r="C32" s="335"/>
      <c r="D32" s="335"/>
      <c r="E32" s="334"/>
      <c r="F32" s="334"/>
      <c r="G32" s="335"/>
      <c r="H32" s="334"/>
      <c r="I32" s="335"/>
      <c r="J32" s="335"/>
      <c r="K32" s="334"/>
      <c r="L32" s="334" t="str">
        <f t="shared" si="0"/>
        <v/>
      </c>
      <c r="M32" s="335"/>
      <c r="N32" s="335"/>
      <c r="O32" s="335"/>
      <c r="P32" s="334"/>
      <c r="Q32" s="334"/>
      <c r="R32" s="334"/>
      <c r="S32" s="333" t="str">
        <f t="shared" si="1"/>
        <v/>
      </c>
    </row>
    <row r="33" spans="2:19" x14ac:dyDescent="0.2">
      <c r="B33" s="335"/>
      <c r="C33" s="335"/>
      <c r="D33" s="335"/>
      <c r="E33" s="334"/>
      <c r="F33" s="334"/>
      <c r="G33" s="335"/>
      <c r="H33" s="334"/>
      <c r="I33" s="335"/>
      <c r="J33" s="335"/>
      <c r="K33" s="334"/>
      <c r="L33" s="334" t="str">
        <f t="shared" si="0"/>
        <v/>
      </c>
      <c r="M33" s="335"/>
      <c r="N33" s="335"/>
      <c r="O33" s="335"/>
      <c r="P33" s="334"/>
      <c r="Q33" s="334"/>
      <c r="R33" s="334"/>
      <c r="S33" s="333" t="str">
        <f t="shared" si="1"/>
        <v/>
      </c>
    </row>
    <row r="34" spans="2:19" x14ac:dyDescent="0.2">
      <c r="B34" s="335"/>
      <c r="C34" s="335"/>
      <c r="D34" s="335"/>
      <c r="E34" s="334"/>
      <c r="F34" s="334"/>
      <c r="G34" s="335"/>
      <c r="H34" s="334"/>
      <c r="I34" s="335"/>
      <c r="J34" s="335"/>
      <c r="K34" s="334"/>
      <c r="L34" s="334" t="str">
        <f t="shared" si="0"/>
        <v/>
      </c>
      <c r="M34" s="335"/>
      <c r="N34" s="335"/>
      <c r="O34" s="335"/>
      <c r="P34" s="334"/>
      <c r="Q34" s="334"/>
      <c r="R34" s="334"/>
      <c r="S34" s="333" t="str">
        <f t="shared" si="1"/>
        <v/>
      </c>
    </row>
    <row r="35" spans="2:19" x14ac:dyDescent="0.2">
      <c r="B35" s="335"/>
      <c r="C35" s="335"/>
      <c r="D35" s="335"/>
      <c r="E35" s="334"/>
      <c r="F35" s="334"/>
      <c r="G35" s="335"/>
      <c r="H35" s="334"/>
      <c r="I35" s="335"/>
      <c r="J35" s="335"/>
      <c r="K35" s="334"/>
      <c r="L35" s="334" t="str">
        <f t="shared" si="0"/>
        <v/>
      </c>
      <c r="M35" s="335"/>
      <c r="N35" s="335"/>
      <c r="O35" s="335"/>
      <c r="P35" s="334"/>
      <c r="Q35" s="334"/>
      <c r="R35" s="334"/>
      <c r="S35" s="333" t="str">
        <f t="shared" si="1"/>
        <v/>
      </c>
    </row>
    <row r="36" spans="2:19" x14ac:dyDescent="0.2">
      <c r="B36" s="335"/>
      <c r="C36" s="335"/>
      <c r="D36" s="335"/>
      <c r="E36" s="334"/>
      <c r="F36" s="334"/>
      <c r="G36" s="335"/>
      <c r="H36" s="334"/>
      <c r="I36" s="335"/>
      <c r="J36" s="335"/>
      <c r="K36" s="334"/>
      <c r="L36" s="334" t="str">
        <f t="shared" si="0"/>
        <v/>
      </c>
      <c r="M36" s="335"/>
      <c r="N36" s="335"/>
      <c r="O36" s="335"/>
      <c r="P36" s="334"/>
      <c r="Q36" s="334"/>
      <c r="R36" s="334"/>
      <c r="S36" s="333" t="str">
        <f t="shared" si="1"/>
        <v/>
      </c>
    </row>
    <row r="37" spans="2:19" x14ac:dyDescent="0.2">
      <c r="B37" s="335"/>
      <c r="C37" s="335"/>
      <c r="D37" s="335"/>
      <c r="E37" s="334"/>
      <c r="F37" s="334"/>
      <c r="G37" s="335"/>
      <c r="H37" s="334"/>
      <c r="I37" s="335"/>
      <c r="J37" s="335"/>
      <c r="K37" s="334"/>
      <c r="L37" s="334" t="str">
        <f t="shared" si="0"/>
        <v/>
      </c>
      <c r="M37" s="335"/>
      <c r="N37" s="335"/>
      <c r="O37" s="335"/>
      <c r="P37" s="334"/>
      <c r="Q37" s="334"/>
      <c r="R37" s="334"/>
      <c r="S37" s="333" t="str">
        <f t="shared" si="1"/>
        <v/>
      </c>
    </row>
    <row r="38" spans="2:19" x14ac:dyDescent="0.2">
      <c r="B38" s="335"/>
      <c r="C38" s="335"/>
      <c r="D38" s="335"/>
      <c r="E38" s="334"/>
      <c r="F38" s="334"/>
      <c r="G38" s="335"/>
      <c r="H38" s="334"/>
      <c r="I38" s="335"/>
      <c r="J38" s="335"/>
      <c r="K38" s="334"/>
      <c r="L38" s="334" t="str">
        <f t="shared" si="0"/>
        <v/>
      </c>
      <c r="M38" s="335"/>
      <c r="N38" s="335"/>
      <c r="O38" s="335"/>
      <c r="P38" s="334"/>
      <c r="Q38" s="334"/>
      <c r="R38" s="334"/>
      <c r="S38" s="333" t="str">
        <f t="shared" si="1"/>
        <v/>
      </c>
    </row>
    <row r="39" spans="2:19" x14ac:dyDescent="0.2">
      <c r="B39" s="335"/>
      <c r="C39" s="335"/>
      <c r="D39" s="335"/>
      <c r="E39" s="334"/>
      <c r="F39" s="334"/>
      <c r="G39" s="335"/>
      <c r="H39" s="334"/>
      <c r="I39" s="335"/>
      <c r="J39" s="335"/>
      <c r="K39" s="334"/>
      <c r="L39" s="334" t="str">
        <f t="shared" si="0"/>
        <v/>
      </c>
      <c r="M39" s="335"/>
      <c r="N39" s="335"/>
      <c r="O39" s="335"/>
      <c r="P39" s="334"/>
      <c r="Q39" s="334"/>
      <c r="R39" s="334"/>
      <c r="S39" s="333" t="str">
        <f t="shared" si="1"/>
        <v/>
      </c>
    </row>
    <row r="40" spans="2:19" x14ac:dyDescent="0.2">
      <c r="B40" s="335"/>
      <c r="C40" s="335"/>
      <c r="D40" s="335"/>
      <c r="E40" s="334"/>
      <c r="F40" s="334"/>
      <c r="G40" s="335"/>
      <c r="H40" s="334"/>
      <c r="I40" s="335"/>
      <c r="J40" s="335"/>
      <c r="K40" s="334"/>
      <c r="L40" s="334" t="str">
        <f t="shared" si="0"/>
        <v/>
      </c>
      <c r="M40" s="335"/>
      <c r="N40" s="335"/>
      <c r="O40" s="335"/>
      <c r="P40" s="334"/>
      <c r="Q40" s="334"/>
      <c r="R40" s="334"/>
      <c r="S40" s="333" t="str">
        <f t="shared" si="1"/>
        <v/>
      </c>
    </row>
    <row r="41" spans="2:19" x14ac:dyDescent="0.2">
      <c r="B41" s="335"/>
      <c r="C41" s="335"/>
      <c r="D41" s="335"/>
      <c r="E41" s="334"/>
      <c r="F41" s="334"/>
      <c r="G41" s="335"/>
      <c r="H41" s="334"/>
      <c r="I41" s="335"/>
      <c r="J41" s="335"/>
      <c r="K41" s="334"/>
      <c r="L41" s="334" t="str">
        <f t="shared" si="0"/>
        <v/>
      </c>
      <c r="M41" s="335"/>
      <c r="N41" s="335"/>
      <c r="O41" s="335"/>
      <c r="P41" s="334"/>
      <c r="Q41" s="334"/>
      <c r="R41" s="334"/>
      <c r="S41" s="333" t="str">
        <f t="shared" si="1"/>
        <v/>
      </c>
    </row>
    <row r="42" spans="2:19" x14ac:dyDescent="0.2">
      <c r="B42" s="335"/>
      <c r="C42" s="335"/>
      <c r="D42" s="335"/>
      <c r="E42" s="334"/>
      <c r="F42" s="334"/>
      <c r="G42" s="335"/>
      <c r="H42" s="334"/>
      <c r="I42" s="335"/>
      <c r="J42" s="335"/>
      <c r="K42" s="334"/>
      <c r="L42" s="334" t="str">
        <f t="shared" si="0"/>
        <v/>
      </c>
      <c r="M42" s="335"/>
      <c r="N42" s="335"/>
      <c r="O42" s="335"/>
      <c r="P42" s="334"/>
      <c r="Q42" s="334"/>
      <c r="R42" s="334"/>
      <c r="S42" s="333" t="str">
        <f t="shared" si="1"/>
        <v/>
      </c>
    </row>
    <row r="43" spans="2:19" x14ac:dyDescent="0.2">
      <c r="B43" s="335"/>
      <c r="C43" s="335"/>
      <c r="D43" s="335"/>
      <c r="E43" s="334"/>
      <c r="F43" s="334"/>
      <c r="G43" s="335"/>
      <c r="H43" s="334"/>
      <c r="I43" s="335"/>
      <c r="J43" s="335"/>
      <c r="K43" s="334"/>
      <c r="L43" s="334" t="str">
        <f t="shared" si="0"/>
        <v/>
      </c>
      <c r="M43" s="335"/>
      <c r="N43" s="335"/>
      <c r="O43" s="335"/>
      <c r="P43" s="334"/>
      <c r="Q43" s="334"/>
      <c r="R43" s="334"/>
      <c r="S43" s="333" t="str">
        <f t="shared" si="1"/>
        <v/>
      </c>
    </row>
    <row r="44" spans="2:19" x14ac:dyDescent="0.2">
      <c r="B44" s="335"/>
      <c r="C44" s="335"/>
      <c r="D44" s="335"/>
      <c r="E44" s="334"/>
      <c r="F44" s="334"/>
      <c r="G44" s="335"/>
      <c r="H44" s="334"/>
      <c r="I44" s="335"/>
      <c r="J44" s="335"/>
      <c r="K44" s="334"/>
      <c r="L44" s="334" t="str">
        <f t="shared" si="0"/>
        <v/>
      </c>
      <c r="M44" s="335"/>
      <c r="N44" s="335"/>
      <c r="O44" s="335"/>
      <c r="P44" s="334"/>
      <c r="Q44" s="334"/>
      <c r="R44" s="334"/>
      <c r="S44" s="333" t="str">
        <f t="shared" si="1"/>
        <v/>
      </c>
    </row>
    <row r="45" spans="2:19" x14ac:dyDescent="0.2">
      <c r="B45" s="335"/>
      <c r="C45" s="335"/>
      <c r="D45" s="335"/>
      <c r="E45" s="334"/>
      <c r="F45" s="334"/>
      <c r="G45" s="335"/>
      <c r="H45" s="334"/>
      <c r="I45" s="335"/>
      <c r="J45" s="335"/>
      <c r="K45" s="334"/>
      <c r="L45" s="334" t="str">
        <f t="shared" si="0"/>
        <v/>
      </c>
      <c r="M45" s="335"/>
      <c r="N45" s="335"/>
      <c r="O45" s="335"/>
      <c r="P45" s="334"/>
      <c r="Q45" s="334"/>
      <c r="R45" s="334"/>
      <c r="S45" s="333" t="str">
        <f t="shared" si="1"/>
        <v/>
      </c>
    </row>
    <row r="46" spans="2:19" x14ac:dyDescent="0.2">
      <c r="B46" s="335"/>
      <c r="C46" s="335"/>
      <c r="D46" s="335"/>
      <c r="E46" s="334"/>
      <c r="F46" s="334"/>
      <c r="G46" s="335"/>
      <c r="H46" s="334"/>
      <c r="I46" s="335"/>
      <c r="J46" s="335"/>
      <c r="K46" s="334"/>
      <c r="L46" s="334" t="str">
        <f t="shared" si="0"/>
        <v/>
      </c>
      <c r="M46" s="335"/>
      <c r="N46" s="335"/>
      <c r="O46" s="335"/>
      <c r="P46" s="334"/>
      <c r="Q46" s="334"/>
      <c r="R46" s="334"/>
      <c r="S46" s="333" t="str">
        <f t="shared" si="1"/>
        <v/>
      </c>
    </row>
    <row r="47" spans="2:19" x14ac:dyDescent="0.2">
      <c r="B47" s="335"/>
      <c r="C47" s="335"/>
      <c r="D47" s="335"/>
      <c r="E47" s="334"/>
      <c r="F47" s="334"/>
      <c r="G47" s="335"/>
      <c r="H47" s="334"/>
      <c r="I47" s="335"/>
      <c r="J47" s="335"/>
      <c r="K47" s="334"/>
      <c r="L47" s="334" t="str">
        <f t="shared" si="0"/>
        <v/>
      </c>
      <c r="M47" s="335"/>
      <c r="N47" s="335"/>
      <c r="O47" s="335"/>
      <c r="P47" s="334"/>
      <c r="Q47" s="334"/>
      <c r="R47" s="334"/>
      <c r="S47" s="333" t="str">
        <f t="shared" si="1"/>
        <v/>
      </c>
    </row>
    <row r="48" spans="2:19" x14ac:dyDescent="0.2">
      <c r="B48" s="335"/>
      <c r="C48" s="335"/>
      <c r="D48" s="335"/>
      <c r="E48" s="334"/>
      <c r="F48" s="334"/>
      <c r="G48" s="335"/>
      <c r="H48" s="334"/>
      <c r="I48" s="335"/>
      <c r="J48" s="335"/>
      <c r="K48" s="334"/>
      <c r="L48" s="334" t="str">
        <f t="shared" si="0"/>
        <v/>
      </c>
      <c r="M48" s="335"/>
      <c r="N48" s="335"/>
      <c r="O48" s="335"/>
      <c r="P48" s="334"/>
      <c r="Q48" s="334"/>
      <c r="R48" s="334"/>
      <c r="S48" s="333" t="str">
        <f t="shared" si="1"/>
        <v/>
      </c>
    </row>
    <row r="49" spans="2:19" x14ac:dyDescent="0.2">
      <c r="B49" s="335"/>
      <c r="C49" s="335"/>
      <c r="D49" s="335"/>
      <c r="E49" s="334"/>
      <c r="F49" s="334"/>
      <c r="G49" s="335"/>
      <c r="H49" s="334"/>
      <c r="I49" s="335"/>
      <c r="J49" s="335"/>
      <c r="K49" s="334"/>
      <c r="L49" s="334" t="str">
        <f t="shared" si="0"/>
        <v/>
      </c>
      <c r="M49" s="335"/>
      <c r="N49" s="335"/>
      <c r="O49" s="335"/>
      <c r="P49" s="334"/>
      <c r="Q49" s="334"/>
      <c r="R49" s="334"/>
      <c r="S49" s="333" t="str">
        <f t="shared" si="1"/>
        <v/>
      </c>
    </row>
    <row r="50" spans="2:19" x14ac:dyDescent="0.2">
      <c r="B50" s="335"/>
      <c r="C50" s="335"/>
      <c r="D50" s="335"/>
      <c r="E50" s="334"/>
      <c r="F50" s="334"/>
      <c r="G50" s="335"/>
      <c r="H50" s="334"/>
      <c r="I50" s="335"/>
      <c r="J50" s="335"/>
      <c r="K50" s="334"/>
      <c r="L50" s="334" t="str">
        <f t="shared" si="0"/>
        <v/>
      </c>
      <c r="M50" s="335"/>
      <c r="N50" s="335"/>
      <c r="O50" s="335"/>
      <c r="P50" s="334"/>
      <c r="Q50" s="334"/>
      <c r="R50" s="334"/>
      <c r="S50" s="333" t="str">
        <f t="shared" si="1"/>
        <v/>
      </c>
    </row>
    <row r="51" spans="2:19" x14ac:dyDescent="0.2">
      <c r="B51" s="332"/>
      <c r="C51" s="332"/>
      <c r="D51" s="332"/>
      <c r="E51" s="331"/>
      <c r="F51" s="331"/>
      <c r="G51" s="332"/>
      <c r="H51" s="331"/>
      <c r="I51" s="332"/>
      <c r="J51" s="332"/>
      <c r="K51" s="331"/>
      <c r="L51" s="331" t="str">
        <f t="shared" si="0"/>
        <v/>
      </c>
      <c r="M51" s="332"/>
      <c r="N51" s="332"/>
      <c r="O51" s="332"/>
      <c r="P51" s="331"/>
      <c r="Q51" s="331"/>
      <c r="R51" s="331"/>
      <c r="S51" s="330" t="str">
        <f t="shared" si="1"/>
        <v/>
      </c>
    </row>
    <row r="52" spans="2:19" s="325" customFormat="1" ht="9" x14ac:dyDescent="0.15">
      <c r="B52" s="329"/>
      <c r="C52" s="328"/>
      <c r="D52" s="327"/>
      <c r="E52" s="326"/>
      <c r="F52" s="326"/>
      <c r="H52" s="326"/>
      <c r="K52" s="326"/>
      <c r="L52" s="326"/>
      <c r="P52" s="326"/>
      <c r="Q52" s="326"/>
      <c r="R52" s="326"/>
      <c r="S52" s="326"/>
    </row>
  </sheetData>
  <mergeCells count="1">
    <mergeCell ref="G2:J4"/>
  </mergeCells>
  <dataValidations count="1">
    <dataValidation type="list" allowBlank="1" showInputMessage="1" showErrorMessage="1" sqref="D15:D17">
      <formula1>$C$52:$C$62</formula1>
    </dataValidation>
  </dataValidations>
  <printOptions horizontalCentered="1"/>
  <pageMargins left="0.5" right="0.5" top="0.5" bottom="0.5" header="0.5" footer="0.5"/>
  <pageSetup scale="76"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7" r:id="rId4" name="Drop Down 5">
              <controlPr defaultSize="0" print="0" autoFill="0" autoLine="0" autoPict="0">
                <anchor moveWithCells="1">
                  <from>
                    <xdr:col>2</xdr:col>
                    <xdr:colOff>628650</xdr:colOff>
                    <xdr:row>15</xdr:row>
                    <xdr:rowOff>66675</xdr:rowOff>
                  </from>
                  <to>
                    <xdr:col>4</xdr:col>
                    <xdr:colOff>171450</xdr:colOff>
                    <xdr:row>15</xdr:row>
                    <xdr:rowOff>266700</xdr:rowOff>
                  </to>
                </anchor>
              </controlPr>
            </control>
          </mc:Choice>
        </mc:AlternateContent>
        <mc:AlternateContent xmlns:mc="http://schemas.openxmlformats.org/markup-compatibility/2006">
          <mc:Choice Requires="x14">
            <control shapeId="54278" r:id="rId5" name="Drop Down 6">
              <controlPr defaultSize="0" print="0" autoFill="0" autoLine="0" autoPict="0">
                <anchor moveWithCells="1">
                  <from>
                    <xdr:col>5</xdr:col>
                    <xdr:colOff>28575</xdr:colOff>
                    <xdr:row>15</xdr:row>
                    <xdr:rowOff>66675</xdr:rowOff>
                  </from>
                  <to>
                    <xdr:col>8</xdr:col>
                    <xdr:colOff>38100</xdr:colOff>
                    <xdr:row>15</xdr:row>
                    <xdr:rowOff>266700</xdr:rowOff>
                  </to>
                </anchor>
              </controlPr>
            </control>
          </mc:Choice>
        </mc:AlternateContent>
        <mc:AlternateContent xmlns:mc="http://schemas.openxmlformats.org/markup-compatibility/2006">
          <mc:Choice Requires="x14">
            <control shapeId="54279" r:id="rId6" name="Drop Down 7">
              <controlPr defaultSize="0" print="0" autoFill="0" autoLine="0" autoPict="0">
                <anchor moveWithCells="1">
                  <from>
                    <xdr:col>8</xdr:col>
                    <xdr:colOff>1162050</xdr:colOff>
                    <xdr:row>15</xdr:row>
                    <xdr:rowOff>66675</xdr:rowOff>
                  </from>
                  <to>
                    <xdr:col>11</xdr:col>
                    <xdr:colOff>9525</xdr:colOff>
                    <xdr:row>15</xdr:row>
                    <xdr:rowOff>266700</xdr:rowOff>
                  </to>
                </anchor>
              </controlPr>
            </control>
          </mc:Choice>
        </mc:AlternateContent>
        <mc:AlternateContent xmlns:mc="http://schemas.openxmlformats.org/markup-compatibility/2006">
          <mc:Choice Requires="x14">
            <control shapeId="54280" r:id="rId7" name="Check Box 8">
              <controlPr defaultSize="0" autoFill="0" autoLine="0" autoPict="0">
                <anchor moveWithCells="1">
                  <from>
                    <xdr:col>6</xdr:col>
                    <xdr:colOff>609600</xdr:colOff>
                    <xdr:row>12</xdr:row>
                    <xdr:rowOff>47625</xdr:rowOff>
                  </from>
                  <to>
                    <xdr:col>8</xdr:col>
                    <xdr:colOff>552450</xdr:colOff>
                    <xdr:row>14</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9"/>
  <sheetViews>
    <sheetView view="pageBreakPreview" zoomScale="130" zoomScaleNormal="130" zoomScaleSheetLayoutView="130" workbookViewId="0">
      <selection activeCell="J8" sqref="J8:K8"/>
    </sheetView>
  </sheetViews>
  <sheetFormatPr defaultRowHeight="12.75" x14ac:dyDescent="0.2"/>
  <cols>
    <col min="1" max="1" width="3.7109375" style="190" customWidth="1"/>
    <col min="2" max="2" width="4.140625" style="190" customWidth="1"/>
    <col min="3" max="5" width="3.7109375" style="190" customWidth="1"/>
    <col min="6" max="6" width="3.28515625" style="190" customWidth="1"/>
    <col min="7" max="7" width="4.28515625" style="190" customWidth="1"/>
    <col min="8" max="11" width="3.7109375" style="190" customWidth="1"/>
    <col min="12" max="12" width="3.140625" style="190" customWidth="1"/>
    <col min="13" max="13" width="4.7109375" style="190" customWidth="1"/>
    <col min="14" max="14" width="3.7109375" style="190" customWidth="1"/>
    <col min="15" max="15" width="4.5703125" style="190" customWidth="1"/>
    <col min="16" max="20" width="3.7109375" style="190" customWidth="1"/>
    <col min="21" max="21" width="4.28515625" style="190" customWidth="1"/>
    <col min="22" max="22" width="5.42578125" style="190" customWidth="1"/>
    <col min="23" max="26" width="3.7109375" style="190" customWidth="1"/>
    <col min="27" max="27" width="3.5703125" style="190" customWidth="1"/>
    <col min="28" max="28" width="4.85546875" style="190" hidden="1" customWidth="1"/>
    <col min="29" max="33" width="3.7109375" style="190" customWidth="1"/>
    <col min="34" max="16384" width="9.140625" style="190"/>
  </cols>
  <sheetData>
    <row r="1" spans="1:34" ht="12.75" customHeight="1" x14ac:dyDescent="0.2">
      <c r="A1" s="386" t="s">
        <v>89</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8"/>
    </row>
    <row r="2" spans="1:34" ht="28.5" customHeight="1" x14ac:dyDescent="0.2">
      <c r="A2" s="389"/>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90"/>
    </row>
    <row r="3" spans="1:34" s="343" customFormat="1" ht="19.899999999999999" customHeight="1" x14ac:dyDescent="0.2">
      <c r="A3" s="360"/>
      <c r="B3" s="346" t="s">
        <v>895</v>
      </c>
      <c r="C3" s="346"/>
      <c r="D3" s="346"/>
      <c r="E3" s="346"/>
      <c r="F3" s="347"/>
      <c r="G3" s="347"/>
      <c r="H3" s="347"/>
      <c r="I3" s="347"/>
      <c r="J3" s="347"/>
      <c r="K3" s="347"/>
      <c r="L3" s="347"/>
      <c r="M3" s="347"/>
      <c r="N3" s="347"/>
      <c r="O3" s="347"/>
      <c r="P3" s="347"/>
      <c r="Q3" s="347"/>
      <c r="R3" s="347"/>
      <c r="S3" s="347"/>
      <c r="T3" s="347"/>
      <c r="U3" s="346"/>
      <c r="V3" s="346" t="s">
        <v>896</v>
      </c>
      <c r="W3" s="346"/>
      <c r="X3" s="346"/>
      <c r="Y3" s="346"/>
      <c r="Z3" s="347"/>
      <c r="AA3" s="347"/>
      <c r="AB3" s="347"/>
      <c r="AC3" s="347"/>
      <c r="AD3" s="347"/>
      <c r="AE3" s="347"/>
      <c r="AF3" s="347"/>
      <c r="AG3" s="347"/>
      <c r="AH3" s="361"/>
    </row>
    <row r="4" spans="1:34" s="343" customFormat="1" ht="13.9" customHeight="1" x14ac:dyDescent="0.2">
      <c r="A4" s="360"/>
      <c r="B4" s="346" t="s">
        <v>897</v>
      </c>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61"/>
    </row>
    <row r="5" spans="1:34" s="343" customFormat="1" ht="16.899999999999999" customHeight="1" x14ac:dyDescent="0.2">
      <c r="A5" s="360"/>
      <c r="B5" s="346" t="s">
        <v>898</v>
      </c>
      <c r="C5" s="346"/>
      <c r="D5" s="346"/>
      <c r="E5" s="346"/>
      <c r="F5" s="346"/>
      <c r="G5" s="346"/>
      <c r="H5" s="346" t="s">
        <v>899</v>
      </c>
      <c r="I5" s="346"/>
      <c r="J5" s="346"/>
      <c r="K5" s="346" t="s">
        <v>831</v>
      </c>
      <c r="L5" s="346"/>
      <c r="M5" s="346" t="s">
        <v>900</v>
      </c>
      <c r="N5" s="346"/>
      <c r="O5" s="346"/>
      <c r="P5" s="346"/>
      <c r="Q5" s="346"/>
      <c r="R5" s="346"/>
      <c r="S5" s="346"/>
      <c r="T5" s="346"/>
      <c r="U5" s="346"/>
      <c r="V5" s="346"/>
      <c r="W5" s="347"/>
      <c r="X5" s="347"/>
      <c r="Y5" s="346"/>
      <c r="Z5" s="346" t="s">
        <v>140</v>
      </c>
      <c r="AA5" s="346"/>
      <c r="AB5" s="347"/>
      <c r="AC5" s="347"/>
      <c r="AD5" s="347"/>
      <c r="AE5" s="347"/>
      <c r="AF5" s="347"/>
      <c r="AG5" s="347"/>
      <c r="AH5" s="361"/>
    </row>
    <row r="6" spans="1:34" s="343" customFormat="1" ht="16.899999999999999" customHeight="1" x14ac:dyDescent="0.2">
      <c r="A6" s="360"/>
      <c r="B6" s="346" t="s">
        <v>901</v>
      </c>
      <c r="C6" s="346"/>
      <c r="D6" s="346"/>
      <c r="E6" s="346"/>
      <c r="F6" s="346"/>
      <c r="G6" s="346"/>
      <c r="H6" s="346"/>
      <c r="I6" s="346"/>
      <c r="J6" s="346"/>
      <c r="K6" s="347"/>
      <c r="L6" s="347"/>
      <c r="M6" s="347"/>
      <c r="N6" s="347"/>
      <c r="O6" s="347"/>
      <c r="P6" s="347"/>
      <c r="Q6" s="347"/>
      <c r="R6" s="347"/>
      <c r="S6" s="347"/>
      <c r="T6" s="347"/>
      <c r="U6" s="347"/>
      <c r="V6" s="347"/>
      <c r="W6" s="347"/>
      <c r="X6" s="347"/>
      <c r="Y6" s="346"/>
      <c r="Z6" s="346" t="s">
        <v>140</v>
      </c>
      <c r="AA6" s="346"/>
      <c r="AB6" s="347"/>
      <c r="AC6" s="347"/>
      <c r="AD6" s="347"/>
      <c r="AE6" s="347"/>
      <c r="AF6" s="347"/>
      <c r="AG6" s="347"/>
      <c r="AH6" s="361"/>
    </row>
    <row r="7" spans="1:34" s="343" customFormat="1" ht="16.899999999999999" customHeight="1" x14ac:dyDescent="0.2">
      <c r="A7" s="360"/>
      <c r="B7" s="346" t="s">
        <v>902</v>
      </c>
      <c r="C7" s="346"/>
      <c r="D7" s="346"/>
      <c r="E7" s="346"/>
      <c r="F7" s="346"/>
      <c r="G7" s="346"/>
      <c r="H7" s="346"/>
      <c r="I7" s="347"/>
      <c r="J7" s="347"/>
      <c r="K7" s="347"/>
      <c r="L7" s="347"/>
      <c r="M7" s="346"/>
      <c r="N7" s="346" t="s">
        <v>903</v>
      </c>
      <c r="O7" s="346"/>
      <c r="P7" s="346"/>
      <c r="Q7" s="346"/>
      <c r="R7" s="346"/>
      <c r="S7" s="346"/>
      <c r="T7" s="346"/>
      <c r="U7" s="347"/>
      <c r="V7" s="347"/>
      <c r="W7" s="347"/>
      <c r="X7" s="347"/>
      <c r="Y7" s="346"/>
      <c r="Z7" s="346" t="s">
        <v>805</v>
      </c>
      <c r="AA7" s="346"/>
      <c r="AB7" s="347"/>
      <c r="AC7" s="347"/>
      <c r="AD7" s="347"/>
      <c r="AE7" s="347"/>
      <c r="AF7" s="346" t="s">
        <v>836</v>
      </c>
      <c r="AG7" s="346"/>
      <c r="AH7" s="361"/>
    </row>
    <row r="8" spans="1:34" s="343" customFormat="1" ht="16.899999999999999" customHeight="1" x14ac:dyDescent="0.2">
      <c r="A8" s="360"/>
      <c r="B8" s="385" t="s">
        <v>904</v>
      </c>
      <c r="C8" s="385"/>
      <c r="D8" s="385"/>
      <c r="E8" s="385"/>
      <c r="F8" s="385"/>
      <c r="G8" s="385"/>
      <c r="H8" s="385"/>
      <c r="I8" s="385"/>
      <c r="J8" s="385"/>
      <c r="K8" s="385"/>
      <c r="L8" s="385"/>
      <c r="M8" s="385"/>
      <c r="N8" s="385"/>
      <c r="O8" s="385"/>
      <c r="P8" s="385"/>
      <c r="Q8" s="346"/>
      <c r="R8" s="346"/>
      <c r="S8" s="385" t="s">
        <v>804</v>
      </c>
      <c r="T8" s="385"/>
      <c r="U8" s="385"/>
      <c r="V8" s="385"/>
      <c r="W8" s="385"/>
      <c r="X8" s="385"/>
      <c r="Y8" s="385"/>
      <c r="Z8" s="385"/>
      <c r="AA8" s="385"/>
      <c r="AB8" s="385"/>
      <c r="AC8" s="385"/>
      <c r="AD8" s="385"/>
      <c r="AE8" s="385"/>
      <c r="AF8" s="385"/>
      <c r="AG8" s="385"/>
      <c r="AH8" s="361"/>
    </row>
    <row r="9" spans="1:34" s="343" customFormat="1" ht="15" customHeight="1" x14ac:dyDescent="0.2">
      <c r="A9" s="360"/>
      <c r="B9" s="347"/>
      <c r="C9" s="347"/>
      <c r="D9" s="347"/>
      <c r="E9" s="347"/>
      <c r="F9" s="347"/>
      <c r="G9" s="347"/>
      <c r="H9" s="347"/>
      <c r="I9" s="347"/>
      <c r="J9" s="347"/>
      <c r="K9" s="347"/>
      <c r="L9" s="347"/>
      <c r="M9" s="347"/>
      <c r="N9" s="347"/>
      <c r="O9" s="347"/>
      <c r="P9" s="347"/>
      <c r="Q9" s="346"/>
      <c r="R9" s="346"/>
      <c r="S9" s="346"/>
      <c r="T9" s="346" t="s">
        <v>803</v>
      </c>
      <c r="U9" s="346"/>
      <c r="V9" s="346"/>
      <c r="W9" s="346"/>
      <c r="X9" s="346"/>
      <c r="Y9" s="346" t="s">
        <v>905</v>
      </c>
      <c r="Z9" s="346"/>
      <c r="AA9" s="346"/>
      <c r="AB9" s="346"/>
      <c r="AC9" s="346"/>
      <c r="AD9" s="346"/>
      <c r="AE9" s="346" t="s">
        <v>802</v>
      </c>
      <c r="AF9" s="346"/>
      <c r="AG9" s="346"/>
      <c r="AH9" s="361"/>
    </row>
    <row r="10" spans="1:34" s="343" customFormat="1" ht="15" customHeight="1" x14ac:dyDescent="0.2">
      <c r="A10" s="360"/>
      <c r="B10" s="349" t="s">
        <v>906</v>
      </c>
      <c r="C10" s="346"/>
      <c r="D10" s="346"/>
      <c r="E10" s="346"/>
      <c r="F10" s="346"/>
      <c r="G10" s="346"/>
      <c r="H10" s="346"/>
      <c r="I10" s="346"/>
      <c r="J10" s="346"/>
      <c r="K10" s="346"/>
      <c r="L10" s="349" t="s">
        <v>907</v>
      </c>
      <c r="M10" s="346"/>
      <c r="N10" s="346"/>
      <c r="O10" s="346"/>
      <c r="P10" s="346"/>
      <c r="Q10" s="346"/>
      <c r="R10" s="346"/>
      <c r="S10" s="346" t="s">
        <v>908</v>
      </c>
      <c r="T10" s="346"/>
      <c r="U10" s="346"/>
      <c r="V10" s="346"/>
      <c r="W10" s="346"/>
      <c r="X10" s="346"/>
      <c r="Y10" s="347"/>
      <c r="Z10" s="347"/>
      <c r="AA10" s="347"/>
      <c r="AB10" s="347"/>
      <c r="AC10" s="347"/>
      <c r="AD10" s="347"/>
      <c r="AE10" s="347"/>
      <c r="AF10" s="347"/>
      <c r="AG10" s="347"/>
      <c r="AH10" s="361"/>
    </row>
    <row r="11" spans="1:34" s="343" customFormat="1" ht="15" customHeight="1" x14ac:dyDescent="0.2">
      <c r="A11" s="360"/>
      <c r="B11" s="347"/>
      <c r="C11" s="347"/>
      <c r="D11" s="347"/>
      <c r="E11" s="347"/>
      <c r="F11" s="347"/>
      <c r="G11" s="347"/>
      <c r="H11" s="347"/>
      <c r="I11" s="347"/>
      <c r="J11" s="347"/>
      <c r="K11" s="347"/>
      <c r="L11" s="347"/>
      <c r="M11" s="347"/>
      <c r="N11" s="347"/>
      <c r="O11" s="347"/>
      <c r="P11" s="347"/>
      <c r="Q11" s="346"/>
      <c r="R11" s="346"/>
      <c r="S11" s="347"/>
      <c r="T11" s="347"/>
      <c r="U11" s="347"/>
      <c r="V11" s="347"/>
      <c r="W11" s="347"/>
      <c r="X11" s="347"/>
      <c r="Y11" s="347"/>
      <c r="Z11" s="347"/>
      <c r="AA11" s="347"/>
      <c r="AB11" s="347"/>
      <c r="AC11" s="347"/>
      <c r="AD11" s="347"/>
      <c r="AE11" s="347"/>
      <c r="AF11" s="347"/>
      <c r="AG11" s="347"/>
      <c r="AH11" s="361"/>
    </row>
    <row r="12" spans="1:34" s="343" customFormat="1" ht="15" customHeight="1" x14ac:dyDescent="0.2">
      <c r="A12" s="360"/>
      <c r="B12" s="349" t="s">
        <v>909</v>
      </c>
      <c r="C12" s="346"/>
      <c r="D12" s="346"/>
      <c r="E12" s="346"/>
      <c r="F12" s="346"/>
      <c r="G12" s="346"/>
      <c r="H12" s="346"/>
      <c r="I12" s="346"/>
      <c r="J12" s="346"/>
      <c r="K12" s="346"/>
      <c r="L12" s="349"/>
      <c r="M12" s="346"/>
      <c r="N12" s="346"/>
      <c r="O12" s="346"/>
      <c r="P12" s="346"/>
      <c r="Q12" s="346"/>
      <c r="R12" s="346"/>
      <c r="S12" s="346" t="s">
        <v>162</v>
      </c>
      <c r="T12" s="346"/>
      <c r="U12" s="346"/>
      <c r="V12" s="346"/>
      <c r="W12" s="347"/>
      <c r="X12" s="347"/>
      <c r="Y12" s="347"/>
      <c r="Z12" s="347"/>
      <c r="AA12" s="347"/>
      <c r="AB12" s="347"/>
      <c r="AC12" s="347"/>
      <c r="AD12" s="347"/>
      <c r="AE12" s="347"/>
      <c r="AF12" s="347"/>
      <c r="AG12" s="347"/>
      <c r="AH12" s="361"/>
    </row>
    <row r="13" spans="1:34" s="343" customFormat="1" ht="15" customHeight="1" x14ac:dyDescent="0.2">
      <c r="A13" s="360"/>
      <c r="B13" s="347"/>
      <c r="C13" s="347"/>
      <c r="D13" s="347"/>
      <c r="E13" s="347"/>
      <c r="F13" s="347"/>
      <c r="G13" s="347"/>
      <c r="H13" s="347"/>
      <c r="I13" s="347"/>
      <c r="J13" s="347"/>
      <c r="K13" s="347"/>
      <c r="L13" s="347"/>
      <c r="M13" s="347"/>
      <c r="N13" s="347"/>
      <c r="O13" s="347"/>
      <c r="P13" s="347"/>
      <c r="Q13" s="346"/>
      <c r="R13" s="346"/>
      <c r="S13" s="346" t="s">
        <v>910</v>
      </c>
      <c r="T13" s="346"/>
      <c r="U13" s="346"/>
      <c r="V13" s="346"/>
      <c r="W13" s="346"/>
      <c r="X13" s="347"/>
      <c r="Y13" s="347"/>
      <c r="Z13" s="347"/>
      <c r="AA13" s="347"/>
      <c r="AB13" s="347"/>
      <c r="AC13" s="347"/>
      <c r="AD13" s="347"/>
      <c r="AE13" s="347"/>
      <c r="AF13" s="347"/>
      <c r="AG13" s="347"/>
      <c r="AH13" s="361"/>
    </row>
    <row r="14" spans="1:34" s="343" customFormat="1" ht="10.15" customHeight="1" x14ac:dyDescent="0.2">
      <c r="A14" s="360"/>
      <c r="B14" s="349" t="s">
        <v>911</v>
      </c>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61"/>
    </row>
    <row r="15" spans="1:34" s="343" customFormat="1" ht="16.899999999999999" customHeight="1" x14ac:dyDescent="0.2">
      <c r="A15" s="360"/>
      <c r="B15" s="382" t="s">
        <v>912</v>
      </c>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61"/>
    </row>
    <row r="16" spans="1:34" s="343" customFormat="1" x14ac:dyDescent="0.2">
      <c r="A16" s="360"/>
      <c r="B16" s="346"/>
      <c r="C16" s="350" t="s">
        <v>913</v>
      </c>
      <c r="D16" s="346"/>
      <c r="E16" s="346"/>
      <c r="F16" s="346"/>
      <c r="G16" s="346"/>
      <c r="H16" s="346"/>
      <c r="I16" s="346"/>
      <c r="J16" s="346"/>
      <c r="K16" s="346"/>
      <c r="L16" s="346"/>
      <c r="M16" s="346"/>
      <c r="N16" s="346"/>
      <c r="O16" s="346"/>
      <c r="P16" s="346"/>
      <c r="Q16" s="346"/>
      <c r="R16" s="346"/>
      <c r="S16" s="346"/>
      <c r="T16" s="350" t="s">
        <v>142</v>
      </c>
      <c r="U16" s="346"/>
      <c r="V16" s="346"/>
      <c r="W16" s="346"/>
      <c r="X16" s="346"/>
      <c r="Y16" s="346"/>
      <c r="Z16" s="346"/>
      <c r="AA16" s="346"/>
      <c r="AB16" s="346"/>
      <c r="AC16" s="346"/>
      <c r="AD16" s="346"/>
      <c r="AE16" s="346"/>
      <c r="AF16" s="346"/>
      <c r="AG16" s="346"/>
      <c r="AH16" s="361"/>
    </row>
    <row r="17" spans="1:34" s="343" customFormat="1" x14ac:dyDescent="0.2">
      <c r="A17" s="360"/>
      <c r="B17" s="346"/>
      <c r="C17" s="350" t="s">
        <v>914</v>
      </c>
      <c r="D17" s="346"/>
      <c r="E17" s="346"/>
      <c r="F17" s="346"/>
      <c r="G17" s="346"/>
      <c r="H17" s="346"/>
      <c r="I17" s="346"/>
      <c r="J17" s="346"/>
      <c r="K17" s="346"/>
      <c r="L17" s="346"/>
      <c r="M17" s="346"/>
      <c r="N17" s="346"/>
      <c r="O17" s="346"/>
      <c r="P17" s="346"/>
      <c r="Q17" s="346"/>
      <c r="R17" s="346"/>
      <c r="S17" s="346"/>
      <c r="T17" s="350" t="s">
        <v>915</v>
      </c>
      <c r="U17" s="346"/>
      <c r="V17" s="346"/>
      <c r="W17" s="346"/>
      <c r="X17" s="346"/>
      <c r="Y17" s="346"/>
      <c r="Z17" s="346"/>
      <c r="AA17" s="346"/>
      <c r="AB17" s="346"/>
      <c r="AC17" s="346"/>
      <c r="AD17" s="346"/>
      <c r="AE17" s="346"/>
      <c r="AF17" s="346"/>
      <c r="AG17" s="346"/>
      <c r="AH17" s="361"/>
    </row>
    <row r="18" spans="1:34" s="343" customFormat="1" x14ac:dyDescent="0.2">
      <c r="A18" s="360"/>
      <c r="B18" s="346"/>
      <c r="C18" s="350" t="s">
        <v>916</v>
      </c>
      <c r="D18" s="346"/>
      <c r="E18" s="346"/>
      <c r="F18" s="346"/>
      <c r="G18" s="346"/>
      <c r="H18" s="346"/>
      <c r="I18" s="346"/>
      <c r="J18" s="346"/>
      <c r="K18" s="346"/>
      <c r="L18" s="346"/>
      <c r="M18" s="346"/>
      <c r="N18" s="346"/>
      <c r="O18" s="346"/>
      <c r="P18" s="346"/>
      <c r="Q18" s="346"/>
      <c r="R18" s="346"/>
      <c r="S18" s="346"/>
      <c r="T18" s="350" t="s">
        <v>143</v>
      </c>
      <c r="U18" s="346"/>
      <c r="V18" s="346"/>
      <c r="W18" s="346"/>
      <c r="X18" s="346"/>
      <c r="Y18" s="346"/>
      <c r="Z18" s="346"/>
      <c r="AA18" s="346"/>
      <c r="AB18" s="346"/>
      <c r="AC18" s="346"/>
      <c r="AD18" s="346"/>
      <c r="AE18" s="346"/>
      <c r="AF18" s="346"/>
      <c r="AG18" s="346"/>
      <c r="AH18" s="361"/>
    </row>
    <row r="19" spans="1:34" s="343" customFormat="1" x14ac:dyDescent="0.2">
      <c r="A19" s="360"/>
      <c r="B19" s="346"/>
      <c r="C19" s="350" t="s">
        <v>144</v>
      </c>
      <c r="D19" s="346"/>
      <c r="E19" s="346"/>
      <c r="F19" s="346"/>
      <c r="G19" s="346"/>
      <c r="H19" s="346"/>
      <c r="I19" s="346"/>
      <c r="J19" s="346"/>
      <c r="K19" s="346"/>
      <c r="L19" s="346"/>
      <c r="M19" s="346"/>
      <c r="N19" s="346"/>
      <c r="O19" s="346"/>
      <c r="P19" s="346"/>
      <c r="Q19" s="346"/>
      <c r="R19" s="346"/>
      <c r="S19" s="346"/>
      <c r="T19" s="350" t="s">
        <v>917</v>
      </c>
      <c r="U19" s="346"/>
      <c r="V19" s="346"/>
      <c r="W19" s="346"/>
      <c r="X19" s="346"/>
      <c r="Y19" s="346"/>
      <c r="Z19" s="346"/>
      <c r="AA19" s="346"/>
      <c r="AB19" s="346"/>
      <c r="AC19" s="346"/>
      <c r="AD19" s="346"/>
      <c r="AE19" s="346"/>
      <c r="AF19" s="346"/>
      <c r="AG19" s="346"/>
      <c r="AH19" s="361"/>
    </row>
    <row r="20" spans="1:34" s="343" customFormat="1" x14ac:dyDescent="0.2">
      <c r="A20" s="360"/>
      <c r="B20" s="346"/>
      <c r="C20" s="350" t="s">
        <v>918</v>
      </c>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61"/>
    </row>
    <row r="21" spans="1:34" s="343" customFormat="1" x14ac:dyDescent="0.2">
      <c r="A21" s="360"/>
      <c r="B21" s="346"/>
      <c r="C21" s="350" t="s">
        <v>919</v>
      </c>
      <c r="D21" s="346"/>
      <c r="E21" s="346"/>
      <c r="F21" s="346"/>
      <c r="G21" s="346"/>
      <c r="H21" s="346"/>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61"/>
    </row>
    <row r="22" spans="1:34" s="343" customFormat="1" ht="16.899999999999999" customHeight="1" x14ac:dyDescent="0.2">
      <c r="A22" s="360"/>
      <c r="B22" s="382" t="s">
        <v>920</v>
      </c>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61"/>
    </row>
    <row r="23" spans="1:34" s="343" customFormat="1" x14ac:dyDescent="0.2">
      <c r="A23" s="360"/>
      <c r="B23" s="346"/>
      <c r="C23" s="351" t="s">
        <v>921</v>
      </c>
      <c r="D23" s="351"/>
      <c r="E23" s="351"/>
      <c r="F23" s="351" t="s">
        <v>922</v>
      </c>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61"/>
    </row>
    <row r="24" spans="1:34" s="343" customFormat="1" x14ac:dyDescent="0.2">
      <c r="A24" s="360"/>
      <c r="B24" s="346"/>
      <c r="C24" s="351" t="s">
        <v>923</v>
      </c>
      <c r="D24" s="351"/>
      <c r="E24" s="351"/>
      <c r="F24" s="351" t="s">
        <v>924</v>
      </c>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61"/>
    </row>
    <row r="25" spans="1:34" s="343" customFormat="1" ht="39.6" customHeight="1" x14ac:dyDescent="0.2">
      <c r="A25" s="360"/>
      <c r="B25" s="346"/>
      <c r="C25" s="351" t="s">
        <v>925</v>
      </c>
      <c r="D25" s="351"/>
      <c r="E25" s="351"/>
      <c r="F25" s="383" t="s">
        <v>926</v>
      </c>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61"/>
    </row>
    <row r="26" spans="1:34" s="343" customFormat="1" x14ac:dyDescent="0.2">
      <c r="A26" s="360"/>
      <c r="B26" s="346"/>
      <c r="C26" s="351" t="s">
        <v>927</v>
      </c>
      <c r="D26" s="351"/>
      <c r="E26" s="351"/>
      <c r="F26" s="351" t="s">
        <v>928</v>
      </c>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61"/>
    </row>
    <row r="27" spans="1:34" s="343" customFormat="1" ht="42" customHeight="1" x14ac:dyDescent="0.2">
      <c r="A27" s="360"/>
      <c r="B27" s="346"/>
      <c r="C27" s="351" t="s">
        <v>929</v>
      </c>
      <c r="D27" s="351"/>
      <c r="E27" s="351"/>
      <c r="F27" s="383" t="s">
        <v>930</v>
      </c>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61"/>
    </row>
    <row r="28" spans="1:34" s="343" customFormat="1" ht="16.899999999999999" customHeight="1" x14ac:dyDescent="0.2">
      <c r="A28" s="360"/>
      <c r="B28" s="352" t="s">
        <v>931</v>
      </c>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61"/>
    </row>
    <row r="29" spans="1:34" s="343" customFormat="1" x14ac:dyDescent="0.2">
      <c r="A29" s="360"/>
      <c r="B29" s="350" t="s">
        <v>932</v>
      </c>
      <c r="C29" s="350"/>
      <c r="D29" s="350"/>
      <c r="E29" s="350"/>
      <c r="F29" s="350"/>
      <c r="G29" s="350" t="s">
        <v>933</v>
      </c>
      <c r="H29" s="350"/>
      <c r="I29" s="350"/>
      <c r="J29" s="350"/>
      <c r="K29" s="350"/>
      <c r="L29" s="350"/>
      <c r="M29" s="350"/>
      <c r="N29" s="350"/>
      <c r="O29" s="350"/>
      <c r="P29" s="350" t="s">
        <v>934</v>
      </c>
      <c r="Q29" s="350"/>
      <c r="R29" s="350"/>
      <c r="S29" s="350"/>
      <c r="T29" s="350"/>
      <c r="U29" s="350"/>
      <c r="V29" s="350"/>
      <c r="W29" s="350"/>
      <c r="X29" s="350"/>
      <c r="Y29" s="350"/>
      <c r="Z29" s="350"/>
      <c r="AA29" s="350"/>
      <c r="AB29" s="350" t="s">
        <v>935</v>
      </c>
      <c r="AC29" s="344" t="s">
        <v>935</v>
      </c>
      <c r="AD29" s="350"/>
      <c r="AE29" s="350"/>
      <c r="AF29" s="350"/>
      <c r="AG29" s="350"/>
      <c r="AH29" s="361"/>
    </row>
    <row r="30" spans="1:34" s="343" customFormat="1" x14ac:dyDescent="0.2">
      <c r="A30" s="360"/>
      <c r="B30" s="350"/>
      <c r="C30" s="350"/>
      <c r="D30" s="350"/>
      <c r="E30" s="350"/>
      <c r="F30" s="350"/>
      <c r="G30" s="350" t="s">
        <v>936</v>
      </c>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61"/>
    </row>
    <row r="31" spans="1:34" s="343" customFormat="1" x14ac:dyDescent="0.2">
      <c r="A31" s="360"/>
      <c r="B31" s="350" t="s">
        <v>801</v>
      </c>
      <c r="C31" s="350"/>
      <c r="D31" s="350"/>
      <c r="E31" s="350"/>
      <c r="F31" s="350"/>
      <c r="G31" s="350"/>
      <c r="H31" s="350"/>
      <c r="I31" s="350"/>
      <c r="J31" s="350"/>
      <c r="K31" s="346"/>
      <c r="L31" s="346"/>
      <c r="M31" s="346"/>
      <c r="N31" s="346"/>
      <c r="O31" s="346"/>
      <c r="P31" s="346"/>
      <c r="Q31" s="346"/>
      <c r="R31" s="346"/>
      <c r="S31" s="350"/>
      <c r="T31" s="350" t="s">
        <v>899</v>
      </c>
      <c r="U31" s="350"/>
      <c r="V31" s="350"/>
      <c r="W31" s="350" t="s">
        <v>831</v>
      </c>
      <c r="X31" s="350"/>
      <c r="Y31" s="350" t="s">
        <v>937</v>
      </c>
      <c r="Z31" s="350"/>
      <c r="AA31" s="350"/>
      <c r="AB31" s="350"/>
      <c r="AC31" s="350"/>
      <c r="AD31" s="350"/>
      <c r="AE31" s="350"/>
      <c r="AF31" s="350"/>
      <c r="AG31" s="350"/>
      <c r="AH31" s="361"/>
    </row>
    <row r="32" spans="1:34" s="343" customFormat="1" ht="16.899999999999999" customHeight="1" x14ac:dyDescent="0.2">
      <c r="A32" s="360"/>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61"/>
    </row>
    <row r="33" spans="1:34" s="343" customFormat="1" ht="16.899999999999999" customHeight="1" x14ac:dyDescent="0.2">
      <c r="A33" s="360"/>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61"/>
    </row>
    <row r="34" spans="1:34" s="343" customFormat="1" ht="16.899999999999999" customHeight="1" x14ac:dyDescent="0.2">
      <c r="A34" s="360"/>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61"/>
    </row>
    <row r="35" spans="1:34" s="343" customFormat="1" ht="16.899999999999999" customHeight="1" x14ac:dyDescent="0.2">
      <c r="A35" s="360"/>
      <c r="B35" s="352" t="s">
        <v>145</v>
      </c>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61"/>
    </row>
    <row r="36" spans="1:34" s="343" customFormat="1" ht="42" customHeight="1" x14ac:dyDescent="0.2">
      <c r="A36" s="360"/>
      <c r="B36" s="384" t="s">
        <v>938</v>
      </c>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61"/>
    </row>
    <row r="37" spans="1:34" s="343" customFormat="1" x14ac:dyDescent="0.2">
      <c r="A37" s="360"/>
      <c r="B37" s="353" t="s">
        <v>939</v>
      </c>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61"/>
    </row>
    <row r="38" spans="1:34" s="343" customFormat="1" ht="16.899999999999999" customHeight="1" x14ac:dyDescent="0.2">
      <c r="A38" s="360"/>
      <c r="B38" s="353" t="s">
        <v>940</v>
      </c>
      <c r="C38" s="353"/>
      <c r="D38" s="353"/>
      <c r="E38" s="353"/>
      <c r="F38" s="353"/>
      <c r="G38" s="353"/>
      <c r="H38" s="353"/>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61"/>
    </row>
    <row r="39" spans="1:34" s="343" customFormat="1" ht="18" customHeight="1" x14ac:dyDescent="0.2">
      <c r="A39" s="360"/>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61"/>
    </row>
    <row r="40" spans="1:34" s="343" customFormat="1" ht="18" customHeight="1" x14ac:dyDescent="0.2">
      <c r="A40" s="360"/>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61"/>
    </row>
    <row r="41" spans="1:34" s="343" customFormat="1" ht="18" customHeight="1" x14ac:dyDescent="0.2">
      <c r="A41" s="360"/>
      <c r="B41" s="346" t="s">
        <v>941</v>
      </c>
      <c r="C41" s="346"/>
      <c r="D41" s="346"/>
      <c r="E41" s="346"/>
      <c r="F41" s="346"/>
      <c r="G41" s="347"/>
      <c r="H41" s="347"/>
      <c r="I41" s="347"/>
      <c r="J41" s="347"/>
      <c r="K41" s="347"/>
      <c r="L41" s="347"/>
      <c r="M41" s="347"/>
      <c r="N41" s="347"/>
      <c r="O41" s="347"/>
      <c r="P41" s="347"/>
      <c r="Q41" s="347"/>
      <c r="R41" s="347"/>
      <c r="S41" s="346"/>
      <c r="T41" s="346" t="s">
        <v>942</v>
      </c>
      <c r="U41" s="346"/>
      <c r="V41" s="347"/>
      <c r="W41" s="347"/>
      <c r="X41" s="347"/>
      <c r="Y41" s="347"/>
      <c r="Z41" s="347"/>
      <c r="AA41" s="347"/>
      <c r="AB41" s="347"/>
      <c r="AC41" s="347"/>
      <c r="AD41" s="347"/>
      <c r="AE41" s="347"/>
      <c r="AF41" s="347"/>
      <c r="AG41" s="347"/>
      <c r="AH41" s="361"/>
    </row>
    <row r="42" spans="1:34" s="343" customFormat="1" ht="19.899999999999999" customHeight="1" x14ac:dyDescent="0.2">
      <c r="A42" s="360"/>
      <c r="B42" s="346" t="s">
        <v>943</v>
      </c>
      <c r="C42" s="346"/>
      <c r="D42" s="346"/>
      <c r="E42" s="347"/>
      <c r="F42" s="347"/>
      <c r="G42" s="347"/>
      <c r="H42" s="347"/>
      <c r="I42" s="347"/>
      <c r="J42" s="347"/>
      <c r="K42" s="347"/>
      <c r="L42" s="347"/>
      <c r="M42" s="346"/>
      <c r="N42" s="346"/>
      <c r="O42" s="346" t="s">
        <v>944</v>
      </c>
      <c r="P42" s="346"/>
      <c r="Q42" s="346"/>
      <c r="R42" s="346"/>
      <c r="S42" s="346"/>
      <c r="T42" s="346"/>
      <c r="U42" s="346"/>
      <c r="V42" s="346"/>
      <c r="W42" s="346"/>
      <c r="X42" s="347"/>
      <c r="Y42" s="347"/>
      <c r="Z42" s="347"/>
      <c r="AA42" s="347"/>
      <c r="AB42" s="347"/>
      <c r="AC42" s="347"/>
      <c r="AD42" s="347"/>
      <c r="AE42" s="347"/>
      <c r="AF42" s="347"/>
      <c r="AG42" s="347"/>
      <c r="AH42" s="361"/>
    </row>
    <row r="43" spans="1:34" s="343" customFormat="1" ht="7.9" customHeight="1" x14ac:dyDescent="0.2">
      <c r="A43" s="362"/>
      <c r="B43" s="356"/>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63"/>
    </row>
    <row r="44" spans="1:34" s="343" customFormat="1" ht="16.899999999999999" customHeight="1" x14ac:dyDescent="0.2">
      <c r="A44" s="360"/>
      <c r="B44" s="375" t="s">
        <v>947</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61"/>
    </row>
    <row r="45" spans="1:34" s="343" customFormat="1" x14ac:dyDescent="0.2">
      <c r="A45" s="360"/>
      <c r="B45" s="346"/>
      <c r="C45" s="346" t="s">
        <v>800</v>
      </c>
      <c r="D45" s="346"/>
      <c r="E45" s="346"/>
      <c r="F45" s="346"/>
      <c r="G45" s="346"/>
      <c r="H45" s="346"/>
      <c r="I45" s="346" t="s">
        <v>799</v>
      </c>
      <c r="J45" s="346"/>
      <c r="K45" s="346"/>
      <c r="L45" s="346"/>
      <c r="M45" s="346"/>
      <c r="N45" s="346"/>
      <c r="O45" s="346"/>
      <c r="P45" s="346" t="s">
        <v>798</v>
      </c>
      <c r="Q45" s="346"/>
      <c r="R45" s="346"/>
      <c r="S45" s="347"/>
      <c r="T45" s="347"/>
      <c r="U45" s="347"/>
      <c r="V45" s="347"/>
      <c r="W45" s="347"/>
      <c r="X45" s="347"/>
      <c r="Y45" s="347"/>
      <c r="Z45" s="347"/>
      <c r="AA45" s="347"/>
      <c r="AB45" s="347"/>
      <c r="AC45" s="347"/>
      <c r="AD45" s="347"/>
      <c r="AE45" s="347"/>
      <c r="AF45" s="347"/>
      <c r="AG45" s="347"/>
      <c r="AH45" s="361"/>
    </row>
    <row r="46" spans="1:34" s="343" customFormat="1" ht="16.899999999999999" customHeight="1" x14ac:dyDescent="0.2">
      <c r="A46" s="360"/>
      <c r="B46" s="346" t="s">
        <v>945</v>
      </c>
      <c r="C46" s="346"/>
      <c r="D46" s="346"/>
      <c r="E46" s="346"/>
      <c r="F46" s="346"/>
      <c r="G46" s="346"/>
      <c r="H46" s="346"/>
      <c r="I46" s="347"/>
      <c r="J46" s="347"/>
      <c r="K46" s="347"/>
      <c r="L46" s="347"/>
      <c r="M46" s="347"/>
      <c r="N46" s="346"/>
      <c r="O46" s="346"/>
      <c r="P46" s="346"/>
      <c r="Q46" s="346"/>
      <c r="R46" s="346"/>
      <c r="S46" s="347"/>
      <c r="T46" s="347"/>
      <c r="U46" s="347"/>
      <c r="V46" s="347"/>
      <c r="W46" s="347"/>
      <c r="X46" s="347"/>
      <c r="Y46" s="347"/>
      <c r="Z46" s="347"/>
      <c r="AA46" s="347"/>
      <c r="AB46" s="347"/>
      <c r="AC46" s="347"/>
      <c r="AD46" s="347"/>
      <c r="AE46" s="347"/>
      <c r="AF46" s="347"/>
      <c r="AG46" s="347"/>
      <c r="AH46" s="361"/>
    </row>
    <row r="47" spans="1:34" s="343" customFormat="1" ht="19.899999999999999" customHeight="1" x14ac:dyDescent="0.2">
      <c r="A47" s="360"/>
      <c r="B47" s="346" t="s">
        <v>941</v>
      </c>
      <c r="C47" s="346"/>
      <c r="D47" s="346"/>
      <c r="E47" s="346"/>
      <c r="F47" s="346"/>
      <c r="G47" s="347"/>
      <c r="H47" s="347"/>
      <c r="I47" s="347"/>
      <c r="J47" s="347"/>
      <c r="K47" s="347"/>
      <c r="L47" s="347"/>
      <c r="M47" s="347"/>
      <c r="N47" s="347"/>
      <c r="O47" s="346"/>
      <c r="P47" s="346" t="s">
        <v>946</v>
      </c>
      <c r="Q47" s="346"/>
      <c r="R47" s="346"/>
      <c r="S47" s="346"/>
      <c r="T47" s="347"/>
      <c r="U47" s="347"/>
      <c r="V47" s="347"/>
      <c r="W47" s="347"/>
      <c r="X47" s="347"/>
      <c r="Y47" s="347"/>
      <c r="Z47" s="346"/>
      <c r="AA47" s="346" t="s">
        <v>6</v>
      </c>
      <c r="AB47" s="346"/>
      <c r="AC47" s="347"/>
      <c r="AD47" s="347"/>
      <c r="AE47" s="347"/>
      <c r="AF47" s="347"/>
      <c r="AG47" s="347"/>
      <c r="AH47" s="361"/>
    </row>
    <row r="48" spans="1:34" s="343" customFormat="1" ht="7.9" customHeight="1" thickBot="1" x14ac:dyDescent="0.25">
      <c r="A48" s="364"/>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6"/>
    </row>
    <row r="49" spans="2:10" s="359" customFormat="1" x14ac:dyDescent="0.2">
      <c r="B49" s="359" t="s">
        <v>891</v>
      </c>
      <c r="G49" s="359" t="s">
        <v>892</v>
      </c>
      <c r="J49" s="359" t="s">
        <v>893</v>
      </c>
    </row>
  </sheetData>
  <mergeCells count="9">
    <mergeCell ref="B44:AG44"/>
    <mergeCell ref="A1:AH2"/>
    <mergeCell ref="F27:AG27"/>
    <mergeCell ref="B36:AG36"/>
    <mergeCell ref="B8:P8"/>
    <mergeCell ref="S8:AG8"/>
    <mergeCell ref="B15:AG15"/>
    <mergeCell ref="B22:AG22"/>
    <mergeCell ref="F25:AG25"/>
  </mergeCells>
  <printOptions horizontalCentered="1"/>
  <pageMargins left="0.23622047244094491" right="0.23622047244094491" top="0.35433070866141736" bottom="0.23622047244094491" header="0.51181102362204722" footer="0"/>
  <pageSetup scale="78"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PageLayoutView="55" workbookViewId="0">
      <selection activeCell="J8" sqref="J8:K8"/>
    </sheetView>
  </sheetViews>
  <sheetFormatPr defaultRowHeight="12.75" x14ac:dyDescent="0.2"/>
  <sheetData/>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AB46"/>
  <sheetViews>
    <sheetView topLeftCell="A25" workbookViewId="0">
      <selection activeCell="J8" sqref="J8:K8"/>
    </sheetView>
  </sheetViews>
  <sheetFormatPr defaultColWidth="9.140625" defaultRowHeight="12.75" x14ac:dyDescent="0.2"/>
  <cols>
    <col min="1" max="1" width="5.7109375" style="3" customWidth="1"/>
    <col min="2" max="2" width="4.85546875" style="3" customWidth="1"/>
    <col min="3" max="4" width="12" style="3" customWidth="1"/>
    <col min="5" max="5" width="7.140625" style="3" customWidth="1"/>
    <col min="6" max="6" width="8" style="3" bestFit="1" customWidth="1"/>
    <col min="7" max="8" width="6.28515625" style="3" customWidth="1"/>
    <col min="9" max="9" width="6.7109375" style="3" customWidth="1"/>
    <col min="10" max="16" width="6.28515625" style="3" customWidth="1"/>
    <col min="17" max="17" width="4.28515625" style="3" customWidth="1"/>
    <col min="18" max="18" width="4.140625" style="3" customWidth="1"/>
    <col min="19" max="19" width="5.7109375" style="3" customWidth="1"/>
    <col min="20" max="16384" width="9.140625" style="3"/>
  </cols>
  <sheetData>
    <row r="1" spans="2:21" ht="15" customHeight="1" x14ac:dyDescent="0.2"/>
    <row r="2" spans="2:21" ht="15" customHeight="1" x14ac:dyDescent="0.2">
      <c r="D2" s="393" t="s">
        <v>205</v>
      </c>
      <c r="E2" s="393"/>
      <c r="F2" s="393"/>
      <c r="G2" s="393"/>
      <c r="H2" s="393"/>
      <c r="I2" s="393"/>
      <c r="J2" s="393"/>
      <c r="K2" s="393"/>
      <c r="L2" s="393"/>
      <c r="M2" s="393"/>
      <c r="N2" s="393"/>
      <c r="O2" s="393"/>
    </row>
    <row r="3" spans="2:21" ht="15" customHeight="1" x14ac:dyDescent="0.2">
      <c r="D3" s="393"/>
      <c r="E3" s="393"/>
      <c r="F3" s="393"/>
      <c r="G3" s="393"/>
      <c r="H3" s="393"/>
      <c r="I3" s="393"/>
      <c r="J3" s="393"/>
      <c r="K3" s="393"/>
      <c r="L3" s="393"/>
      <c r="M3" s="393"/>
      <c r="N3" s="393"/>
      <c r="O3" s="393"/>
    </row>
    <row r="4" spans="2:21" ht="15" customHeight="1" x14ac:dyDescent="0.2">
      <c r="D4" s="393"/>
      <c r="E4" s="393"/>
      <c r="F4" s="393"/>
      <c r="G4" s="393"/>
      <c r="H4" s="393"/>
      <c r="I4" s="393"/>
      <c r="J4" s="393"/>
      <c r="K4" s="393"/>
      <c r="L4" s="393"/>
      <c r="M4" s="393"/>
      <c r="N4" s="393"/>
      <c r="O4" s="393"/>
    </row>
    <row r="5" spans="2:21" ht="25.5" customHeight="1" x14ac:dyDescent="0.3">
      <c r="B5" s="340" t="s">
        <v>198</v>
      </c>
    </row>
    <row r="6" spans="2:21" ht="12" customHeight="1" x14ac:dyDescent="0.2">
      <c r="B6" s="87" t="s">
        <v>179</v>
      </c>
      <c r="C6" s="11"/>
      <c r="D6" s="428">
        <f>INTRO!D15</f>
        <v>0</v>
      </c>
      <c r="E6" s="428"/>
      <c r="F6" s="428"/>
      <c r="G6" s="428"/>
      <c r="H6" s="429"/>
      <c r="I6" s="394" t="s">
        <v>4</v>
      </c>
      <c r="J6" s="395"/>
      <c r="K6" s="148">
        <f>INTRO!$D$10</f>
        <v>0</v>
      </c>
      <c r="L6" s="148"/>
      <c r="M6" s="148"/>
      <c r="N6" s="148"/>
      <c r="O6" s="148"/>
      <c r="P6" s="148"/>
      <c r="Q6" s="148"/>
      <c r="R6" s="149"/>
      <c r="T6" s="13"/>
      <c r="U6" s="17"/>
    </row>
    <row r="7" spans="2:21" x14ac:dyDescent="0.2">
      <c r="B7" s="93" t="s">
        <v>182</v>
      </c>
      <c r="C7" s="94"/>
      <c r="D7" s="430" t="e">
        <f>INTRO!#REF!</f>
        <v>#REF!</v>
      </c>
      <c r="E7" s="430"/>
      <c r="F7" s="430"/>
      <c r="G7" s="430"/>
      <c r="H7" s="431"/>
      <c r="I7" s="396" t="s">
        <v>181</v>
      </c>
      <c r="J7" s="397"/>
      <c r="K7" s="150">
        <f>INTRO!$D$9</f>
        <v>0</v>
      </c>
      <c r="L7" s="150"/>
      <c r="M7" s="150"/>
      <c r="N7" s="150"/>
      <c r="O7" s="150"/>
      <c r="P7" s="150"/>
      <c r="Q7" s="150"/>
      <c r="R7" s="151"/>
      <c r="T7" s="10"/>
      <c r="U7" s="10"/>
    </row>
    <row r="8" spans="2:21" ht="12.75" customHeight="1" x14ac:dyDescent="0.2">
      <c r="B8" s="400" t="s">
        <v>180</v>
      </c>
      <c r="C8" s="401"/>
      <c r="D8" s="401"/>
      <c r="E8" s="401"/>
      <c r="F8" s="401"/>
      <c r="G8" s="401"/>
      <c r="H8" s="402"/>
      <c r="I8" s="412" t="s">
        <v>178</v>
      </c>
      <c r="J8" s="413"/>
      <c r="K8" s="413"/>
      <c r="L8" s="413"/>
      <c r="M8" s="413"/>
      <c r="N8" s="413"/>
      <c r="O8" s="413"/>
      <c r="P8" s="413"/>
      <c r="Q8" s="406">
        <f>INTRO!D11</f>
        <v>0</v>
      </c>
      <c r="R8" s="407"/>
      <c r="T8" s="13"/>
      <c r="U8" s="17"/>
    </row>
    <row r="9" spans="2:21" x14ac:dyDescent="0.2">
      <c r="B9" s="403"/>
      <c r="C9" s="404"/>
      <c r="D9" s="404"/>
      <c r="E9" s="404"/>
      <c r="F9" s="404"/>
      <c r="G9" s="404"/>
      <c r="H9" s="405"/>
      <c r="I9" s="410" t="s">
        <v>183</v>
      </c>
      <c r="J9" s="411"/>
      <c r="K9" s="411"/>
      <c r="L9" s="411"/>
      <c r="M9" s="411"/>
      <c r="N9" s="411"/>
      <c r="O9" s="411"/>
      <c r="P9" s="411"/>
      <c r="Q9" s="408"/>
      <c r="R9" s="409"/>
    </row>
    <row r="10" spans="2:21" s="96" customFormat="1" ht="26.25" customHeight="1" x14ac:dyDescent="0.2">
      <c r="B10" s="420" t="s">
        <v>77</v>
      </c>
      <c r="C10" s="416" t="s">
        <v>78</v>
      </c>
      <c r="D10" s="417"/>
      <c r="E10" s="414" t="s">
        <v>174</v>
      </c>
      <c r="F10" s="415"/>
      <c r="G10" s="434" t="s">
        <v>210</v>
      </c>
      <c r="H10" s="434"/>
      <c r="I10" s="434"/>
      <c r="J10" s="434"/>
      <c r="K10" s="434"/>
      <c r="L10" s="434"/>
      <c r="M10" s="434"/>
      <c r="N10" s="434"/>
      <c r="O10" s="434"/>
      <c r="P10" s="434"/>
      <c r="Q10" s="420" t="s">
        <v>79</v>
      </c>
      <c r="R10" s="422" t="s">
        <v>177</v>
      </c>
    </row>
    <row r="11" spans="2:21" s="25" customFormat="1" ht="16.5" thickBot="1" x14ac:dyDescent="0.3">
      <c r="B11" s="421"/>
      <c r="C11" s="418"/>
      <c r="D11" s="419"/>
      <c r="E11" s="146" t="s">
        <v>208</v>
      </c>
      <c r="F11" s="146" t="s">
        <v>209</v>
      </c>
      <c r="G11" s="147">
        <v>1</v>
      </c>
      <c r="H11" s="147">
        <v>2</v>
      </c>
      <c r="I11" s="147">
        <v>3</v>
      </c>
      <c r="J11" s="147">
        <v>4</v>
      </c>
      <c r="K11" s="147">
        <v>5</v>
      </c>
      <c r="L11" s="147">
        <v>6</v>
      </c>
      <c r="M11" s="147">
        <v>7</v>
      </c>
      <c r="N11" s="147">
        <v>8</v>
      </c>
      <c r="O11" s="147">
        <v>9</v>
      </c>
      <c r="P11" s="147">
        <v>10</v>
      </c>
      <c r="Q11" s="421"/>
      <c r="R11" s="423"/>
    </row>
    <row r="12" spans="2:21" s="25" customFormat="1" ht="16.5" thickTop="1" x14ac:dyDescent="0.25">
      <c r="B12" s="338">
        <v>1</v>
      </c>
      <c r="C12" s="432"/>
      <c r="D12" s="433"/>
      <c r="E12" s="162"/>
      <c r="F12" s="97"/>
      <c r="G12" s="164"/>
      <c r="H12" s="164"/>
      <c r="I12" s="164"/>
      <c r="J12" s="164"/>
      <c r="K12" s="164"/>
      <c r="L12" s="164"/>
      <c r="M12" s="164"/>
      <c r="N12" s="164"/>
      <c r="O12" s="164"/>
      <c r="P12" s="164"/>
      <c r="Q12" s="145"/>
      <c r="R12" s="145"/>
    </row>
    <row r="13" spans="2:21" s="25" customFormat="1" ht="15.75" x14ac:dyDescent="0.25">
      <c r="B13" s="338">
        <v>2</v>
      </c>
      <c r="C13" s="392"/>
      <c r="D13" s="392"/>
      <c r="E13" s="97"/>
      <c r="F13" s="97"/>
      <c r="G13" s="164"/>
      <c r="H13" s="164"/>
      <c r="I13" s="164"/>
      <c r="J13" s="164"/>
      <c r="K13" s="164"/>
      <c r="L13" s="164"/>
      <c r="M13" s="164"/>
      <c r="N13" s="164"/>
      <c r="O13" s="164"/>
      <c r="P13" s="164"/>
      <c r="Q13" s="145"/>
      <c r="R13" s="145"/>
    </row>
    <row r="14" spans="2:21" x14ac:dyDescent="0.2">
      <c r="B14" s="338">
        <v>3</v>
      </c>
      <c r="C14" s="392"/>
      <c r="D14" s="392"/>
      <c r="E14" s="97"/>
      <c r="F14" s="97"/>
      <c r="G14" s="164"/>
      <c r="H14" s="164"/>
      <c r="I14" s="164"/>
      <c r="J14" s="164"/>
      <c r="K14" s="164"/>
      <c r="L14" s="164"/>
      <c r="M14" s="164"/>
      <c r="N14" s="164"/>
      <c r="O14" s="164"/>
      <c r="P14" s="164"/>
      <c r="Q14" s="145"/>
      <c r="R14" s="145"/>
    </row>
    <row r="15" spans="2:21" x14ac:dyDescent="0.2">
      <c r="B15" s="338">
        <v>4</v>
      </c>
      <c r="C15" s="392"/>
      <c r="D15" s="392"/>
      <c r="E15" s="97"/>
      <c r="F15" s="97"/>
      <c r="G15" s="164"/>
      <c r="H15" s="164"/>
      <c r="I15" s="164"/>
      <c r="J15" s="164"/>
      <c r="K15" s="164"/>
      <c r="L15" s="164"/>
      <c r="M15" s="164"/>
      <c r="N15" s="164"/>
      <c r="O15" s="164"/>
      <c r="P15" s="164"/>
      <c r="Q15" s="145"/>
      <c r="R15" s="145"/>
    </row>
    <row r="16" spans="2:21" ht="9.75" customHeight="1" x14ac:dyDescent="0.2">
      <c r="B16" s="338">
        <v>5</v>
      </c>
      <c r="C16" s="392"/>
      <c r="D16" s="392"/>
      <c r="E16" s="97"/>
      <c r="F16" s="97"/>
      <c r="G16" s="164"/>
      <c r="H16" s="164"/>
      <c r="I16" s="164"/>
      <c r="J16" s="164"/>
      <c r="K16" s="164"/>
      <c r="L16" s="164"/>
      <c r="M16" s="164"/>
      <c r="N16" s="164"/>
      <c r="O16" s="164"/>
      <c r="P16" s="164"/>
      <c r="Q16" s="145"/>
      <c r="R16" s="145"/>
    </row>
    <row r="17" spans="2:28" x14ac:dyDescent="0.2">
      <c r="B17" s="338">
        <v>6</v>
      </c>
      <c r="C17" s="392"/>
      <c r="D17" s="392"/>
      <c r="E17" s="97"/>
      <c r="F17" s="97"/>
      <c r="G17" s="164"/>
      <c r="H17" s="164"/>
      <c r="I17" s="164"/>
      <c r="J17" s="164"/>
      <c r="K17" s="164"/>
      <c r="L17" s="164"/>
      <c r="M17" s="164"/>
      <c r="N17" s="164"/>
      <c r="O17" s="164"/>
      <c r="P17" s="164"/>
      <c r="Q17" s="145"/>
      <c r="R17" s="145"/>
    </row>
    <row r="18" spans="2:28" s="23" customFormat="1" x14ac:dyDescent="0.2">
      <c r="B18" s="338">
        <v>7</v>
      </c>
      <c r="C18" s="392"/>
      <c r="D18" s="392"/>
      <c r="E18" s="97"/>
      <c r="F18" s="97"/>
      <c r="G18" s="164"/>
      <c r="H18" s="164"/>
      <c r="I18" s="164"/>
      <c r="J18" s="164"/>
      <c r="K18" s="164"/>
      <c r="L18" s="164"/>
      <c r="M18" s="164"/>
      <c r="N18" s="164"/>
      <c r="O18" s="164"/>
      <c r="P18" s="164"/>
      <c r="Q18" s="145"/>
      <c r="R18" s="145"/>
      <c r="S18" s="21"/>
      <c r="T18" s="21"/>
      <c r="U18" s="21"/>
      <c r="V18" s="21"/>
      <c r="W18" s="21"/>
      <c r="X18" s="21"/>
      <c r="Y18" s="21"/>
      <c r="Z18" s="21"/>
      <c r="AA18" s="21"/>
      <c r="AB18" s="21"/>
    </row>
    <row r="19" spans="2:28" x14ac:dyDescent="0.2">
      <c r="B19" s="338">
        <v>8</v>
      </c>
      <c r="C19" s="392"/>
      <c r="D19" s="392"/>
      <c r="E19" s="97"/>
      <c r="F19" s="97"/>
      <c r="G19" s="164"/>
      <c r="H19" s="164"/>
      <c r="I19" s="164"/>
      <c r="J19" s="164"/>
      <c r="K19" s="164"/>
      <c r="L19" s="164"/>
      <c r="M19" s="164"/>
      <c r="N19" s="164"/>
      <c r="O19" s="164"/>
      <c r="P19" s="164"/>
      <c r="Q19" s="145"/>
      <c r="R19" s="145"/>
    </row>
    <row r="20" spans="2:28" x14ac:dyDescent="0.2">
      <c r="B20" s="338">
        <v>9</v>
      </c>
      <c r="C20" s="392"/>
      <c r="D20" s="392"/>
      <c r="E20" s="97"/>
      <c r="F20" s="97"/>
      <c r="G20" s="164"/>
      <c r="H20" s="164"/>
      <c r="I20" s="164"/>
      <c r="J20" s="164"/>
      <c r="K20" s="164"/>
      <c r="L20" s="164"/>
      <c r="M20" s="164"/>
      <c r="N20" s="164"/>
      <c r="O20" s="164"/>
      <c r="P20" s="164"/>
      <c r="Q20" s="145"/>
      <c r="R20" s="145"/>
    </row>
    <row r="21" spans="2:28" x14ac:dyDescent="0.2">
      <c r="B21" s="338">
        <v>10</v>
      </c>
      <c r="C21" s="392"/>
      <c r="D21" s="392"/>
      <c r="E21" s="97"/>
      <c r="F21" s="97"/>
      <c r="G21" s="164"/>
      <c r="H21" s="164"/>
      <c r="I21" s="164"/>
      <c r="J21" s="164"/>
      <c r="K21" s="164"/>
      <c r="L21" s="164"/>
      <c r="M21" s="164"/>
      <c r="N21" s="164"/>
      <c r="O21" s="164"/>
      <c r="P21" s="164"/>
      <c r="Q21" s="145"/>
      <c r="R21" s="145"/>
    </row>
    <row r="22" spans="2:28" x14ac:dyDescent="0.2">
      <c r="B22" s="338">
        <v>11</v>
      </c>
      <c r="C22" s="392"/>
      <c r="D22" s="392"/>
      <c r="E22" s="97"/>
      <c r="F22" s="97"/>
      <c r="G22" s="164"/>
      <c r="H22" s="164"/>
      <c r="I22" s="164"/>
      <c r="J22" s="164"/>
      <c r="K22" s="164"/>
      <c r="L22" s="164"/>
      <c r="M22" s="164"/>
      <c r="N22" s="164"/>
      <c r="O22" s="164"/>
      <c r="P22" s="164"/>
      <c r="Q22" s="145"/>
      <c r="R22" s="145"/>
    </row>
    <row r="23" spans="2:28" x14ac:dyDescent="0.2">
      <c r="B23" s="338">
        <v>12</v>
      </c>
      <c r="C23" s="392"/>
      <c r="D23" s="392"/>
      <c r="E23" s="97"/>
      <c r="F23" s="97"/>
      <c r="G23" s="164"/>
      <c r="H23" s="164"/>
      <c r="I23" s="164"/>
      <c r="J23" s="164"/>
      <c r="K23" s="164"/>
      <c r="L23" s="164"/>
      <c r="M23" s="164"/>
      <c r="N23" s="164"/>
      <c r="O23" s="164"/>
      <c r="P23" s="164"/>
      <c r="Q23" s="145"/>
      <c r="R23" s="145"/>
    </row>
    <row r="24" spans="2:28" x14ac:dyDescent="0.2">
      <c r="B24" s="338">
        <v>13</v>
      </c>
      <c r="C24" s="392"/>
      <c r="D24" s="392"/>
      <c r="E24" s="97"/>
      <c r="F24" s="97"/>
      <c r="G24" s="164"/>
      <c r="H24" s="164"/>
      <c r="I24" s="164"/>
      <c r="J24" s="164"/>
      <c r="K24" s="164"/>
      <c r="L24" s="164"/>
      <c r="M24" s="164"/>
      <c r="N24" s="164"/>
      <c r="O24" s="164"/>
      <c r="P24" s="164"/>
      <c r="Q24" s="145"/>
      <c r="R24" s="145"/>
    </row>
    <row r="25" spans="2:28" x14ac:dyDescent="0.2">
      <c r="B25" s="338">
        <v>14</v>
      </c>
      <c r="C25" s="392"/>
      <c r="D25" s="392"/>
      <c r="E25" s="97"/>
      <c r="F25" s="97"/>
      <c r="G25" s="164"/>
      <c r="H25" s="164"/>
      <c r="I25" s="164"/>
      <c r="J25" s="164"/>
      <c r="K25" s="164"/>
      <c r="L25" s="164"/>
      <c r="M25" s="164"/>
      <c r="N25" s="164"/>
      <c r="O25" s="164"/>
      <c r="P25" s="164"/>
      <c r="Q25" s="145"/>
      <c r="R25" s="145"/>
    </row>
    <row r="26" spans="2:28" x14ac:dyDescent="0.2">
      <c r="B26" s="338">
        <v>15</v>
      </c>
      <c r="C26" s="392"/>
      <c r="D26" s="392"/>
      <c r="E26" s="97"/>
      <c r="F26" s="97"/>
      <c r="G26" s="164"/>
      <c r="H26" s="164"/>
      <c r="I26" s="164"/>
      <c r="J26" s="164"/>
      <c r="K26" s="164"/>
      <c r="L26" s="164"/>
      <c r="M26" s="164"/>
      <c r="N26" s="164"/>
      <c r="O26" s="164"/>
      <c r="P26" s="164"/>
      <c r="Q26" s="145"/>
      <c r="R26" s="145"/>
    </row>
    <row r="27" spans="2:28" x14ac:dyDescent="0.2">
      <c r="B27" s="338">
        <v>16</v>
      </c>
      <c r="C27" s="392"/>
      <c r="D27" s="392"/>
      <c r="E27" s="97"/>
      <c r="F27" s="97"/>
      <c r="G27" s="164"/>
      <c r="H27" s="164"/>
      <c r="I27" s="164"/>
      <c r="J27" s="164"/>
      <c r="K27" s="164"/>
      <c r="L27" s="164"/>
      <c r="M27" s="164"/>
      <c r="N27" s="164"/>
      <c r="O27" s="164"/>
      <c r="P27" s="164"/>
      <c r="Q27" s="145"/>
      <c r="R27" s="145"/>
    </row>
    <row r="28" spans="2:28" x14ac:dyDescent="0.2">
      <c r="B28" s="338">
        <v>17</v>
      </c>
      <c r="C28" s="392"/>
      <c r="D28" s="392"/>
      <c r="E28" s="97"/>
      <c r="F28" s="97"/>
      <c r="G28" s="164"/>
      <c r="H28" s="164"/>
      <c r="I28" s="164"/>
      <c r="J28" s="164"/>
      <c r="K28" s="164"/>
      <c r="L28" s="164"/>
      <c r="M28" s="164"/>
      <c r="N28" s="164"/>
      <c r="O28" s="164"/>
      <c r="P28" s="164"/>
      <c r="Q28" s="145"/>
      <c r="R28" s="145"/>
    </row>
    <row r="29" spans="2:28" x14ac:dyDescent="0.2">
      <c r="B29" s="338">
        <v>18</v>
      </c>
      <c r="C29" s="392"/>
      <c r="D29" s="392"/>
      <c r="E29" s="97"/>
      <c r="F29" s="97"/>
      <c r="G29" s="164"/>
      <c r="H29" s="164"/>
      <c r="I29" s="164"/>
      <c r="J29" s="164"/>
      <c r="K29" s="164"/>
      <c r="L29" s="164"/>
      <c r="M29" s="164"/>
      <c r="N29" s="164"/>
      <c r="O29" s="164"/>
      <c r="P29" s="164"/>
      <c r="Q29" s="145"/>
      <c r="R29" s="145"/>
    </row>
    <row r="30" spans="2:28" x14ac:dyDescent="0.2">
      <c r="B30" s="338">
        <v>19</v>
      </c>
      <c r="C30" s="392"/>
      <c r="D30" s="392"/>
      <c r="E30" s="97"/>
      <c r="F30" s="97"/>
      <c r="G30" s="164"/>
      <c r="H30" s="164"/>
      <c r="I30" s="164"/>
      <c r="J30" s="164"/>
      <c r="K30" s="164"/>
      <c r="L30" s="164"/>
      <c r="M30" s="164"/>
      <c r="N30" s="164"/>
      <c r="O30" s="164"/>
      <c r="P30" s="164"/>
      <c r="Q30" s="145"/>
      <c r="R30" s="145"/>
    </row>
    <row r="31" spans="2:28" x14ac:dyDescent="0.2">
      <c r="B31" s="338">
        <v>20</v>
      </c>
      <c r="C31" s="392"/>
      <c r="D31" s="392"/>
      <c r="E31" s="97"/>
      <c r="F31" s="97"/>
      <c r="G31" s="164"/>
      <c r="H31" s="164"/>
      <c r="I31" s="164"/>
      <c r="J31" s="164"/>
      <c r="K31" s="164"/>
      <c r="L31" s="164"/>
      <c r="M31" s="164"/>
      <c r="N31" s="164"/>
      <c r="O31" s="164"/>
      <c r="P31" s="164"/>
      <c r="Q31" s="145"/>
      <c r="R31" s="145"/>
    </row>
    <row r="32" spans="2:28" x14ac:dyDescent="0.2">
      <c r="B32" s="338">
        <v>21</v>
      </c>
      <c r="C32" s="392"/>
      <c r="D32" s="392"/>
      <c r="E32" s="97"/>
      <c r="F32" s="97"/>
      <c r="G32" s="164"/>
      <c r="H32" s="164"/>
      <c r="I32" s="164"/>
      <c r="J32" s="164"/>
      <c r="K32" s="164"/>
      <c r="L32" s="164"/>
      <c r="M32" s="164"/>
      <c r="N32" s="164"/>
      <c r="O32" s="164"/>
      <c r="P32" s="164"/>
      <c r="Q32" s="145"/>
      <c r="R32" s="145"/>
    </row>
    <row r="33" spans="2:18" x14ac:dyDescent="0.2">
      <c r="B33" s="338">
        <v>22</v>
      </c>
      <c r="C33" s="392"/>
      <c r="D33" s="392"/>
      <c r="E33" s="97"/>
      <c r="F33" s="97"/>
      <c r="G33" s="164"/>
      <c r="H33" s="164"/>
      <c r="I33" s="164"/>
      <c r="J33" s="164"/>
      <c r="K33" s="164"/>
      <c r="L33" s="164"/>
      <c r="M33" s="164"/>
      <c r="N33" s="164"/>
      <c r="O33" s="164"/>
      <c r="P33" s="164"/>
      <c r="Q33" s="145"/>
      <c r="R33" s="145"/>
    </row>
    <row r="34" spans="2:18" x14ac:dyDescent="0.2">
      <c r="B34" s="338">
        <v>23</v>
      </c>
      <c r="C34" s="392"/>
      <c r="D34" s="392"/>
      <c r="E34" s="97"/>
      <c r="F34" s="97"/>
      <c r="G34" s="164"/>
      <c r="H34" s="164"/>
      <c r="I34" s="164"/>
      <c r="J34" s="164"/>
      <c r="K34" s="164"/>
      <c r="L34" s="164"/>
      <c r="M34" s="164"/>
      <c r="N34" s="164"/>
      <c r="O34" s="164"/>
      <c r="P34" s="164"/>
      <c r="Q34" s="145"/>
      <c r="R34" s="145"/>
    </row>
    <row r="35" spans="2:18" x14ac:dyDescent="0.2">
      <c r="B35" s="338">
        <v>24</v>
      </c>
      <c r="C35" s="392"/>
      <c r="D35" s="392"/>
      <c r="E35" s="97"/>
      <c r="F35" s="97"/>
      <c r="G35" s="164"/>
      <c r="H35" s="164"/>
      <c r="I35" s="164"/>
      <c r="J35" s="164"/>
      <c r="K35" s="164"/>
      <c r="L35" s="164"/>
      <c r="M35" s="164"/>
      <c r="N35" s="164"/>
      <c r="O35" s="164"/>
      <c r="P35" s="164"/>
      <c r="Q35" s="145"/>
      <c r="R35" s="145"/>
    </row>
    <row r="36" spans="2:18" x14ac:dyDescent="0.2">
      <c r="B36" s="338">
        <v>25</v>
      </c>
      <c r="C36" s="392"/>
      <c r="D36" s="392"/>
      <c r="E36" s="97"/>
      <c r="F36" s="97"/>
      <c r="G36" s="164"/>
      <c r="H36" s="164"/>
      <c r="I36" s="164"/>
      <c r="J36" s="164"/>
      <c r="K36" s="164"/>
      <c r="L36" s="164"/>
      <c r="M36" s="164"/>
      <c r="N36" s="164"/>
      <c r="O36" s="164"/>
      <c r="P36" s="164"/>
      <c r="Q36" s="145"/>
      <c r="R36" s="145"/>
    </row>
    <row r="37" spans="2:18" x14ac:dyDescent="0.2">
      <c r="B37" s="338">
        <v>26</v>
      </c>
      <c r="C37" s="392"/>
      <c r="D37" s="392"/>
      <c r="E37" s="97"/>
      <c r="F37" s="97"/>
      <c r="G37" s="164"/>
      <c r="H37" s="164"/>
      <c r="I37" s="164"/>
      <c r="J37" s="164"/>
      <c r="K37" s="164"/>
      <c r="L37" s="164"/>
      <c r="M37" s="164"/>
      <c r="N37" s="164"/>
      <c r="O37" s="164"/>
      <c r="P37" s="164"/>
      <c r="Q37" s="145"/>
      <c r="R37" s="145"/>
    </row>
    <row r="38" spans="2:18" x14ac:dyDescent="0.2">
      <c r="B38" s="338">
        <v>27</v>
      </c>
      <c r="C38" s="392"/>
      <c r="D38" s="392"/>
      <c r="E38" s="97"/>
      <c r="F38" s="97"/>
      <c r="G38" s="164"/>
      <c r="H38" s="164"/>
      <c r="I38" s="164"/>
      <c r="J38" s="164"/>
      <c r="K38" s="164"/>
      <c r="L38" s="164"/>
      <c r="M38" s="164"/>
      <c r="N38" s="164"/>
      <c r="O38" s="164"/>
      <c r="P38" s="164"/>
      <c r="Q38" s="145"/>
      <c r="R38" s="145"/>
    </row>
    <row r="39" spans="2:18" x14ac:dyDescent="0.2">
      <c r="B39" s="338">
        <v>28</v>
      </c>
      <c r="C39" s="392"/>
      <c r="D39" s="392"/>
      <c r="E39" s="97"/>
      <c r="F39" s="97"/>
      <c r="G39" s="164"/>
      <c r="H39" s="164"/>
      <c r="I39" s="164"/>
      <c r="J39" s="164"/>
      <c r="K39" s="164"/>
      <c r="L39" s="164"/>
      <c r="M39" s="164"/>
      <c r="N39" s="164"/>
      <c r="O39" s="164"/>
      <c r="P39" s="164"/>
      <c r="Q39" s="145"/>
      <c r="R39" s="145"/>
    </row>
    <row r="40" spans="2:18" x14ac:dyDescent="0.2">
      <c r="B40" s="338">
        <v>29</v>
      </c>
      <c r="C40" s="392"/>
      <c r="D40" s="392"/>
      <c r="E40" s="97"/>
      <c r="F40" s="97"/>
      <c r="G40" s="164"/>
      <c r="H40" s="164"/>
      <c r="I40" s="164"/>
      <c r="J40" s="164"/>
      <c r="K40" s="164"/>
      <c r="L40" s="164"/>
      <c r="M40" s="164"/>
      <c r="N40" s="164"/>
      <c r="O40" s="164"/>
      <c r="P40" s="164"/>
      <c r="Q40" s="145"/>
      <c r="R40" s="145"/>
    </row>
    <row r="41" spans="2:18" x14ac:dyDescent="0.2">
      <c r="B41" s="338">
        <v>30</v>
      </c>
      <c r="C41" s="392"/>
      <c r="D41" s="392"/>
      <c r="E41" s="97"/>
      <c r="F41" s="97"/>
      <c r="G41" s="164"/>
      <c r="H41" s="164"/>
      <c r="I41" s="164"/>
      <c r="J41" s="164"/>
      <c r="K41" s="164"/>
      <c r="L41" s="164"/>
      <c r="M41" s="164"/>
      <c r="N41" s="164"/>
      <c r="O41" s="164"/>
      <c r="P41" s="164"/>
      <c r="Q41" s="145"/>
      <c r="R41" s="145"/>
    </row>
    <row r="42" spans="2:18" x14ac:dyDescent="0.2">
      <c r="C42" s="391"/>
      <c r="D42" s="391"/>
      <c r="F42" s="426"/>
      <c r="G42" s="427"/>
      <c r="H42" s="427"/>
      <c r="I42" s="427"/>
      <c r="J42" s="427"/>
      <c r="K42" s="427"/>
      <c r="L42" s="427"/>
      <c r="M42" s="427"/>
      <c r="N42" s="427"/>
      <c r="O42" s="427"/>
      <c r="P42" s="427"/>
      <c r="Q42" s="427"/>
      <c r="R42" s="427"/>
    </row>
    <row r="43" spans="2:18" x14ac:dyDescent="0.2">
      <c r="G43" s="9"/>
      <c r="H43" s="9"/>
      <c r="I43" s="9"/>
      <c r="J43" s="9"/>
      <c r="K43" s="143"/>
      <c r="L43" s="143"/>
      <c r="M43" s="143"/>
      <c r="N43" s="143"/>
      <c r="O43" s="143"/>
      <c r="P43" s="9"/>
      <c r="Q43" s="9"/>
      <c r="R43" s="98"/>
    </row>
    <row r="44" spans="2:18" x14ac:dyDescent="0.2">
      <c r="H44" s="99" t="s">
        <v>1</v>
      </c>
      <c r="I44" s="100"/>
      <c r="J44" s="101" t="s">
        <v>80</v>
      </c>
      <c r="K44" s="101"/>
      <c r="L44" s="101"/>
      <c r="M44" s="101"/>
      <c r="N44" s="101"/>
      <c r="O44" s="101"/>
      <c r="P44" s="11"/>
      <c r="Q44" s="103" t="s">
        <v>2</v>
      </c>
      <c r="R44" s="104"/>
    </row>
    <row r="45" spans="2:18" x14ac:dyDescent="0.2">
      <c r="H45" s="424"/>
      <c r="I45" s="425"/>
      <c r="J45" s="154"/>
      <c r="K45" s="154"/>
      <c r="L45" s="154"/>
      <c r="M45" s="154"/>
      <c r="N45" s="154"/>
      <c r="O45" s="154"/>
      <c r="P45" s="398"/>
      <c r="Q45" s="398"/>
      <c r="R45" s="399"/>
    </row>
    <row r="46" spans="2:18" x14ac:dyDescent="0.2">
      <c r="B46" s="21"/>
      <c r="C46" s="21"/>
      <c r="D46" s="32"/>
      <c r="E46" s="32"/>
      <c r="F46" s="105"/>
      <c r="G46" s="105"/>
      <c r="H46" s="21"/>
      <c r="I46" s="21"/>
      <c r="J46" s="21"/>
      <c r="K46" s="21"/>
      <c r="L46" s="21"/>
      <c r="M46" s="21"/>
      <c r="N46" s="21"/>
      <c r="O46" s="21"/>
      <c r="P46" s="21"/>
      <c r="Q46" s="21"/>
      <c r="R46" s="22"/>
    </row>
  </sheetData>
  <mergeCells count="50">
    <mergeCell ref="C19:D19"/>
    <mergeCell ref="C20:D20"/>
    <mergeCell ref="C21:D21"/>
    <mergeCell ref="C22:D22"/>
    <mergeCell ref="C23:D23"/>
    <mergeCell ref="C14:D14"/>
    <mergeCell ref="C15:D15"/>
    <mergeCell ref="C16:D16"/>
    <mergeCell ref="C17:D17"/>
    <mergeCell ref="C18:D18"/>
    <mergeCell ref="D6:H6"/>
    <mergeCell ref="D7:H7"/>
    <mergeCell ref="C12:D12"/>
    <mergeCell ref="G10:P10"/>
    <mergeCell ref="C13:D13"/>
    <mergeCell ref="D2:O4"/>
    <mergeCell ref="I6:J6"/>
    <mergeCell ref="I7:J7"/>
    <mergeCell ref="P45:R45"/>
    <mergeCell ref="B8:H9"/>
    <mergeCell ref="Q8:R8"/>
    <mergeCell ref="Q9:R9"/>
    <mergeCell ref="I9:P9"/>
    <mergeCell ref="I8:P8"/>
    <mergeCell ref="E10:F10"/>
    <mergeCell ref="C10:D11"/>
    <mergeCell ref="B10:B11"/>
    <mergeCell ref="Q10:Q11"/>
    <mergeCell ref="R10:R11"/>
    <mergeCell ref="H45:I45"/>
    <mergeCell ref="F42:R42"/>
    <mergeCell ref="C24:D24"/>
    <mergeCell ref="C25:D25"/>
    <mergeCell ref="C26:D26"/>
    <mergeCell ref="C27:D27"/>
    <mergeCell ref="C28:D28"/>
    <mergeCell ref="C29:D29"/>
    <mergeCell ref="C30:D30"/>
    <mergeCell ref="C31:D31"/>
    <mergeCell ref="C32:D32"/>
    <mergeCell ref="C41:D41"/>
    <mergeCell ref="C42:D42"/>
    <mergeCell ref="C35:D35"/>
    <mergeCell ref="C36:D36"/>
    <mergeCell ref="C33:D33"/>
    <mergeCell ref="C34:D34"/>
    <mergeCell ref="C37:D37"/>
    <mergeCell ref="C38:D38"/>
    <mergeCell ref="C39:D39"/>
    <mergeCell ref="C40:D40"/>
  </mergeCells>
  <phoneticPr fontId="0" type="noConversion"/>
  <pageMargins left="0.5" right="0.5" top="0.75" bottom="0.75" header="0.5" footer="0.5"/>
  <pageSetup scale="35" orientation="portrait" r:id="rId1"/>
  <headerFooter alignWithMargins="0">
    <oddHeader>&amp;RPage &amp;P of &amp;N Pages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8" sqref="J8:K8"/>
    </sheetView>
  </sheetViews>
  <sheetFormatPr defaultRowHeig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K49"/>
  <sheetViews>
    <sheetView workbookViewId="0">
      <selection activeCell="J8" sqref="J8:K8"/>
    </sheetView>
  </sheetViews>
  <sheetFormatPr defaultColWidth="9.140625" defaultRowHeight="12.75" x14ac:dyDescent="0.2"/>
  <cols>
    <col min="1" max="1" width="5.140625" style="3" customWidth="1"/>
    <col min="2" max="2" width="12.28515625" style="3" customWidth="1"/>
    <col min="3" max="3" width="27" style="3" customWidth="1"/>
    <col min="4" max="4" width="18" style="3" customWidth="1"/>
    <col min="5" max="5" width="11.85546875" style="3" bestFit="1" customWidth="1"/>
    <col min="6" max="6" width="6.42578125" style="3" bestFit="1" customWidth="1"/>
    <col min="7" max="7" width="11.5703125" style="3" customWidth="1"/>
    <col min="8" max="8" width="8.42578125" style="3" customWidth="1"/>
    <col min="9" max="9" width="7.5703125" style="3" customWidth="1"/>
    <col min="10" max="10" width="4.28515625" style="3" customWidth="1"/>
    <col min="11" max="11" width="20" style="3" customWidth="1"/>
    <col min="12" max="12" width="5.7109375" style="3" customWidth="1"/>
    <col min="13" max="16384" width="9.140625" style="3"/>
  </cols>
  <sheetData>
    <row r="1" spans="2:11" ht="15" customHeight="1" x14ac:dyDescent="0.2"/>
    <row r="2" spans="2:11" ht="15" customHeight="1" x14ac:dyDescent="0.2">
      <c r="C2" s="393" t="s">
        <v>205</v>
      </c>
      <c r="D2" s="393"/>
      <c r="E2" s="393"/>
      <c r="F2" s="393"/>
      <c r="G2" s="393"/>
      <c r="H2" s="393"/>
    </row>
    <row r="3" spans="2:11" ht="15" customHeight="1" x14ac:dyDescent="0.2">
      <c r="C3" s="393"/>
      <c r="D3" s="393"/>
      <c r="E3" s="393"/>
      <c r="F3" s="393"/>
      <c r="G3" s="393"/>
      <c r="H3" s="393"/>
    </row>
    <row r="4" spans="2:11" ht="15" customHeight="1" x14ac:dyDescent="0.2">
      <c r="C4" s="393"/>
      <c r="D4" s="393"/>
      <c r="E4" s="393"/>
      <c r="F4" s="393"/>
      <c r="G4" s="393"/>
      <c r="H4" s="393"/>
    </row>
    <row r="5" spans="2:11" ht="25.5" customHeight="1" x14ac:dyDescent="0.3">
      <c r="B5" s="341" t="s">
        <v>199</v>
      </c>
    </row>
    <row r="6" spans="2:11" ht="12" customHeight="1" x14ac:dyDescent="0.2">
      <c r="B6" s="87" t="s">
        <v>179</v>
      </c>
      <c r="C6" s="445">
        <f>INTRO!D15</f>
        <v>0</v>
      </c>
      <c r="D6" s="445"/>
      <c r="E6" s="445"/>
      <c r="F6" s="446"/>
      <c r="G6" s="92" t="s">
        <v>4</v>
      </c>
      <c r="H6" s="445">
        <f>INTRO!D10</f>
        <v>0</v>
      </c>
      <c r="I6" s="445"/>
      <c r="J6" s="445"/>
      <c r="K6" s="446"/>
    </row>
    <row r="7" spans="2:11" x14ac:dyDescent="0.2">
      <c r="B7" s="447" t="s">
        <v>182</v>
      </c>
      <c r="C7" s="448"/>
      <c r="D7" s="449" t="e">
        <f>INTRO!#REF!</f>
        <v>#REF!</v>
      </c>
      <c r="E7" s="449"/>
      <c r="F7" s="450"/>
      <c r="G7" s="95" t="s">
        <v>181</v>
      </c>
      <c r="H7" s="449">
        <f>INTRO!D9</f>
        <v>0</v>
      </c>
      <c r="I7" s="449"/>
      <c r="J7" s="449"/>
      <c r="K7" s="450"/>
    </row>
    <row r="8" spans="2:11" ht="12" customHeight="1" x14ac:dyDescent="0.2">
      <c r="B8" s="447" t="s">
        <v>185</v>
      </c>
      <c r="C8" s="448"/>
      <c r="D8" s="448"/>
      <c r="E8" s="448"/>
      <c r="F8" s="451"/>
      <c r="G8" s="412" t="s">
        <v>178</v>
      </c>
      <c r="H8" s="413"/>
      <c r="I8" s="413"/>
      <c r="J8" s="406">
        <f>INTRO!D11</f>
        <v>0</v>
      </c>
      <c r="K8" s="407"/>
    </row>
    <row r="9" spans="2:11" x14ac:dyDescent="0.2">
      <c r="B9" s="442" t="s">
        <v>186</v>
      </c>
      <c r="C9" s="443"/>
      <c r="D9" s="443"/>
      <c r="E9" s="443"/>
      <c r="F9" s="444"/>
      <c r="G9" s="410" t="s">
        <v>183</v>
      </c>
      <c r="H9" s="411"/>
      <c r="I9" s="411"/>
      <c r="J9" s="404"/>
      <c r="K9" s="405"/>
    </row>
    <row r="10" spans="2:11" x14ac:dyDescent="0.2">
      <c r="B10" s="453" t="s">
        <v>187</v>
      </c>
      <c r="C10" s="454"/>
      <c r="D10" s="454"/>
      <c r="E10" s="454"/>
      <c r="F10" s="455"/>
      <c r="G10" s="456" t="s">
        <v>188</v>
      </c>
      <c r="H10" s="457"/>
      <c r="I10" s="457"/>
      <c r="J10" s="457"/>
      <c r="K10" s="458"/>
    </row>
    <row r="11" spans="2:11" s="96" customFormat="1" ht="22.5" customHeight="1" x14ac:dyDescent="0.2">
      <c r="B11" s="452" t="s">
        <v>189</v>
      </c>
      <c r="C11" s="415"/>
      <c r="D11" s="336" t="s">
        <v>821</v>
      </c>
      <c r="E11" s="414" t="s">
        <v>822</v>
      </c>
      <c r="F11" s="415"/>
      <c r="G11" s="452" t="s">
        <v>823</v>
      </c>
      <c r="H11" s="459"/>
      <c r="I11" s="460"/>
      <c r="J11" s="414" t="s">
        <v>824</v>
      </c>
      <c r="K11" s="415"/>
    </row>
    <row r="12" spans="2:11" s="25" customFormat="1" ht="15.75" x14ac:dyDescent="0.25">
      <c r="B12" s="439"/>
      <c r="C12" s="441"/>
      <c r="D12" s="106"/>
      <c r="E12" s="437"/>
      <c r="F12" s="438"/>
      <c r="G12" s="439"/>
      <c r="H12" s="440"/>
      <c r="I12" s="441"/>
      <c r="J12" s="435"/>
      <c r="K12" s="436"/>
    </row>
    <row r="13" spans="2:11" s="25" customFormat="1" ht="15.75" x14ac:dyDescent="0.25">
      <c r="B13" s="439"/>
      <c r="C13" s="441"/>
      <c r="D13" s="106"/>
      <c r="E13" s="437"/>
      <c r="F13" s="438"/>
      <c r="G13" s="439"/>
      <c r="H13" s="440"/>
      <c r="I13" s="441"/>
      <c r="J13" s="435"/>
      <c r="K13" s="436"/>
    </row>
    <row r="14" spans="2:11" s="25" customFormat="1" ht="15.75" x14ac:dyDescent="0.25">
      <c r="B14" s="439"/>
      <c r="C14" s="441"/>
      <c r="D14" s="106"/>
      <c r="E14" s="437"/>
      <c r="F14" s="438"/>
      <c r="G14" s="439"/>
      <c r="H14" s="440"/>
      <c r="I14" s="441"/>
      <c r="J14" s="435"/>
      <c r="K14" s="436"/>
    </row>
    <row r="15" spans="2:11" s="25" customFormat="1" ht="15.75" x14ac:dyDescent="0.25">
      <c r="B15" s="439"/>
      <c r="C15" s="441"/>
      <c r="D15" s="106"/>
      <c r="E15" s="437"/>
      <c r="F15" s="438"/>
      <c r="G15" s="439"/>
      <c r="H15" s="440"/>
      <c r="I15" s="441"/>
      <c r="J15" s="435"/>
      <c r="K15" s="436"/>
    </row>
    <row r="16" spans="2:11" s="25" customFormat="1" ht="15.75" x14ac:dyDescent="0.25">
      <c r="B16" s="439"/>
      <c r="C16" s="441"/>
      <c r="D16" s="106"/>
      <c r="E16" s="437"/>
      <c r="F16" s="438"/>
      <c r="G16" s="439"/>
      <c r="H16" s="440"/>
      <c r="I16" s="441"/>
      <c r="J16" s="435"/>
      <c r="K16" s="436"/>
    </row>
    <row r="17" spans="2:11" s="25" customFormat="1" ht="15.75" x14ac:dyDescent="0.25">
      <c r="B17" s="439"/>
      <c r="C17" s="441"/>
      <c r="D17" s="106"/>
      <c r="E17" s="437"/>
      <c r="F17" s="438"/>
      <c r="G17" s="439"/>
      <c r="H17" s="440"/>
      <c r="I17" s="441"/>
      <c r="J17" s="435"/>
      <c r="K17" s="436"/>
    </row>
    <row r="18" spans="2:11" s="25" customFormat="1" ht="15.75" x14ac:dyDescent="0.25">
      <c r="B18" s="439"/>
      <c r="C18" s="441"/>
      <c r="D18" s="106"/>
      <c r="E18" s="437"/>
      <c r="F18" s="438"/>
      <c r="G18" s="439"/>
      <c r="H18" s="440"/>
      <c r="I18" s="441"/>
      <c r="J18" s="435"/>
      <c r="K18" s="436"/>
    </row>
    <row r="19" spans="2:11" s="25" customFormat="1" ht="15.75" x14ac:dyDescent="0.25">
      <c r="B19" s="439"/>
      <c r="C19" s="441"/>
      <c r="D19" s="106"/>
      <c r="E19" s="437"/>
      <c r="F19" s="438"/>
      <c r="G19" s="439"/>
      <c r="H19" s="440"/>
      <c r="I19" s="441"/>
      <c r="J19" s="435"/>
      <c r="K19" s="436"/>
    </row>
    <row r="20" spans="2:11" s="25" customFormat="1" ht="15.75" x14ac:dyDescent="0.25">
      <c r="B20" s="439"/>
      <c r="C20" s="441"/>
      <c r="D20" s="106"/>
      <c r="E20" s="437"/>
      <c r="F20" s="438"/>
      <c r="G20" s="439"/>
      <c r="H20" s="440"/>
      <c r="I20" s="441"/>
      <c r="J20" s="435"/>
      <c r="K20" s="436"/>
    </row>
    <row r="21" spans="2:11" s="25" customFormat="1" ht="15.75" x14ac:dyDescent="0.25">
      <c r="B21" s="439"/>
      <c r="C21" s="441"/>
      <c r="D21" s="106"/>
      <c r="E21" s="437"/>
      <c r="F21" s="438"/>
      <c r="G21" s="439"/>
      <c r="H21" s="440"/>
      <c r="I21" s="441"/>
      <c r="J21" s="435"/>
      <c r="K21" s="436"/>
    </row>
    <row r="22" spans="2:11" s="25" customFormat="1" ht="15.75" x14ac:dyDescent="0.25">
      <c r="B22" s="439"/>
      <c r="C22" s="441"/>
      <c r="D22" s="106"/>
      <c r="E22" s="437"/>
      <c r="F22" s="438"/>
      <c r="G22" s="439"/>
      <c r="H22" s="440"/>
      <c r="I22" s="441"/>
      <c r="J22" s="435"/>
      <c r="K22" s="436"/>
    </row>
    <row r="23" spans="2:11" s="25" customFormat="1" ht="15.75" x14ac:dyDescent="0.25">
      <c r="B23" s="439"/>
      <c r="C23" s="441"/>
      <c r="D23" s="106"/>
      <c r="E23" s="437"/>
      <c r="F23" s="438"/>
      <c r="G23" s="439"/>
      <c r="H23" s="440"/>
      <c r="I23" s="441"/>
      <c r="J23" s="435"/>
      <c r="K23" s="436"/>
    </row>
    <row r="24" spans="2:11" s="25" customFormat="1" ht="15.75" x14ac:dyDescent="0.25">
      <c r="B24" s="439"/>
      <c r="C24" s="441"/>
      <c r="D24" s="106"/>
      <c r="E24" s="437"/>
      <c r="F24" s="438"/>
      <c r="G24" s="439"/>
      <c r="H24" s="440"/>
      <c r="I24" s="441"/>
      <c r="J24" s="435"/>
      <c r="K24" s="436"/>
    </row>
    <row r="25" spans="2:11" s="25" customFormat="1" ht="15.75" x14ac:dyDescent="0.25">
      <c r="B25" s="439"/>
      <c r="C25" s="441"/>
      <c r="D25" s="106"/>
      <c r="E25" s="437"/>
      <c r="F25" s="438"/>
      <c r="G25" s="439"/>
      <c r="H25" s="440"/>
      <c r="I25" s="441"/>
      <c r="J25" s="435"/>
      <c r="K25" s="436"/>
    </row>
    <row r="26" spans="2:11" s="25" customFormat="1" ht="15.75" x14ac:dyDescent="0.25">
      <c r="B26" s="439"/>
      <c r="C26" s="441"/>
      <c r="D26" s="106"/>
      <c r="E26" s="437"/>
      <c r="F26" s="438"/>
      <c r="G26" s="439"/>
      <c r="H26" s="440"/>
      <c r="I26" s="441"/>
      <c r="J26" s="435"/>
      <c r="K26" s="436"/>
    </row>
    <row r="27" spans="2:11" s="25" customFormat="1" ht="15.75" x14ac:dyDescent="0.25">
      <c r="B27" s="439"/>
      <c r="C27" s="441"/>
      <c r="D27" s="106"/>
      <c r="E27" s="437"/>
      <c r="F27" s="438"/>
      <c r="G27" s="439"/>
      <c r="H27" s="440"/>
      <c r="I27" s="441"/>
      <c r="J27" s="435"/>
      <c r="K27" s="436"/>
    </row>
    <row r="28" spans="2:11" s="25" customFormat="1" ht="15.75" x14ac:dyDescent="0.25">
      <c r="B28" s="439"/>
      <c r="C28" s="441"/>
      <c r="D28" s="106"/>
      <c r="E28" s="437"/>
      <c r="F28" s="438"/>
      <c r="G28" s="439"/>
      <c r="H28" s="440"/>
      <c r="I28" s="441"/>
      <c r="J28" s="435"/>
      <c r="K28" s="436"/>
    </row>
    <row r="29" spans="2:11" s="25" customFormat="1" ht="15.75" x14ac:dyDescent="0.25">
      <c r="B29" s="439"/>
      <c r="C29" s="441"/>
      <c r="D29" s="106"/>
      <c r="E29" s="437"/>
      <c r="F29" s="438"/>
      <c r="G29" s="439"/>
      <c r="H29" s="440"/>
      <c r="I29" s="441"/>
      <c r="J29" s="435"/>
      <c r="K29" s="436"/>
    </row>
    <row r="30" spans="2:11" s="25" customFormat="1" ht="15.75" x14ac:dyDescent="0.25">
      <c r="B30" s="439"/>
      <c r="C30" s="441"/>
      <c r="D30" s="106"/>
      <c r="E30" s="437"/>
      <c r="F30" s="438"/>
      <c r="G30" s="439"/>
      <c r="H30" s="440"/>
      <c r="I30" s="441"/>
      <c r="J30" s="435"/>
      <c r="K30" s="436"/>
    </row>
    <row r="31" spans="2:11" s="25" customFormat="1" ht="15.75" x14ac:dyDescent="0.25">
      <c r="B31" s="439"/>
      <c r="C31" s="441"/>
      <c r="D31" s="106"/>
      <c r="E31" s="437"/>
      <c r="F31" s="438"/>
      <c r="G31" s="439"/>
      <c r="H31" s="440"/>
      <c r="I31" s="441"/>
      <c r="J31" s="435"/>
      <c r="K31" s="436"/>
    </row>
    <row r="32" spans="2:11" s="25" customFormat="1" ht="15.75" x14ac:dyDescent="0.25">
      <c r="B32" s="439"/>
      <c r="C32" s="441"/>
      <c r="D32" s="106"/>
      <c r="E32" s="437"/>
      <c r="F32" s="438"/>
      <c r="G32" s="439"/>
      <c r="H32" s="440"/>
      <c r="I32" s="441"/>
      <c r="J32" s="435"/>
      <c r="K32" s="436"/>
    </row>
    <row r="33" spans="2:11" s="25" customFormat="1" ht="15.75" x14ac:dyDescent="0.25">
      <c r="B33" s="439"/>
      <c r="C33" s="441"/>
      <c r="D33" s="106"/>
      <c r="E33" s="437"/>
      <c r="F33" s="438"/>
      <c r="G33" s="439"/>
      <c r="H33" s="440"/>
      <c r="I33" s="441"/>
      <c r="J33" s="435"/>
      <c r="K33" s="436"/>
    </row>
    <row r="34" spans="2:11" s="25" customFormat="1" ht="15.75" x14ac:dyDescent="0.25">
      <c r="B34" s="439"/>
      <c r="C34" s="441"/>
      <c r="D34" s="106"/>
      <c r="E34" s="437"/>
      <c r="F34" s="438"/>
      <c r="G34" s="439"/>
      <c r="H34" s="440"/>
      <c r="I34" s="441"/>
      <c r="J34" s="435"/>
      <c r="K34" s="436"/>
    </row>
    <row r="35" spans="2:11" s="25" customFormat="1" ht="15.75" x14ac:dyDescent="0.25">
      <c r="B35" s="439"/>
      <c r="C35" s="441"/>
      <c r="D35" s="106"/>
      <c r="E35" s="437"/>
      <c r="F35" s="438"/>
      <c r="G35" s="439"/>
      <c r="H35" s="440"/>
      <c r="I35" s="441"/>
      <c r="J35" s="435"/>
      <c r="K35" s="436"/>
    </row>
    <row r="36" spans="2:11" s="25" customFormat="1" ht="15.75" x14ac:dyDescent="0.25">
      <c r="B36" s="439"/>
      <c r="C36" s="441"/>
      <c r="D36" s="106"/>
      <c r="E36" s="437"/>
      <c r="F36" s="438"/>
      <c r="G36" s="439"/>
      <c r="H36" s="440"/>
      <c r="I36" s="441"/>
      <c r="J36" s="435"/>
      <c r="K36" s="436"/>
    </row>
    <row r="37" spans="2:11" s="25" customFormat="1" ht="15.75" x14ac:dyDescent="0.25">
      <c r="B37" s="439"/>
      <c r="C37" s="441"/>
      <c r="D37" s="106"/>
      <c r="E37" s="437"/>
      <c r="F37" s="438"/>
      <c r="G37" s="439"/>
      <c r="H37" s="440"/>
      <c r="I37" s="441"/>
      <c r="J37" s="435"/>
      <c r="K37" s="436"/>
    </row>
    <row r="38" spans="2:11" s="25" customFormat="1" ht="15.75" x14ac:dyDescent="0.25">
      <c r="B38" s="439"/>
      <c r="C38" s="441"/>
      <c r="D38" s="106"/>
      <c r="E38" s="437"/>
      <c r="F38" s="438"/>
      <c r="G38" s="439"/>
      <c r="H38" s="440"/>
      <c r="I38" s="441"/>
      <c r="J38" s="435"/>
      <c r="K38" s="436"/>
    </row>
    <row r="39" spans="2:11" s="25" customFormat="1" ht="15.75" x14ac:dyDescent="0.25">
      <c r="B39" s="439"/>
      <c r="C39" s="441"/>
      <c r="D39" s="106"/>
      <c r="E39" s="437"/>
      <c r="F39" s="438"/>
      <c r="G39" s="439"/>
      <c r="H39" s="440"/>
      <c r="I39" s="441"/>
      <c r="J39" s="435"/>
      <c r="K39" s="436"/>
    </row>
    <row r="40" spans="2:11" s="25" customFormat="1" ht="15.75" x14ac:dyDescent="0.25">
      <c r="B40" s="439"/>
      <c r="C40" s="441"/>
      <c r="D40" s="106"/>
      <c r="E40" s="437"/>
      <c r="F40" s="438"/>
      <c r="G40" s="439"/>
      <c r="H40" s="440"/>
      <c r="I40" s="441"/>
      <c r="J40" s="435"/>
      <c r="K40" s="436"/>
    </row>
    <row r="41" spans="2:11" s="25" customFormat="1" ht="15.75" x14ac:dyDescent="0.25">
      <c r="B41" s="439"/>
      <c r="C41" s="441"/>
      <c r="D41" s="106"/>
      <c r="E41" s="437"/>
      <c r="F41" s="438"/>
      <c r="G41" s="439"/>
      <c r="H41" s="440"/>
      <c r="I41" s="441"/>
      <c r="J41" s="435"/>
      <c r="K41" s="436"/>
    </row>
    <row r="42" spans="2:11" s="25" customFormat="1" ht="15.75" x14ac:dyDescent="0.25">
      <c r="B42" s="439"/>
      <c r="C42" s="441"/>
      <c r="D42" s="106"/>
      <c r="E42" s="437"/>
      <c r="F42" s="438"/>
      <c r="G42" s="439"/>
      <c r="H42" s="440"/>
      <c r="I42" s="441"/>
      <c r="J42" s="435"/>
      <c r="K42" s="436"/>
    </row>
    <row r="43" spans="2:11" s="25" customFormat="1" ht="15.75" x14ac:dyDescent="0.25">
      <c r="B43" s="439"/>
      <c r="C43" s="441"/>
      <c r="D43" s="106"/>
      <c r="E43" s="437"/>
      <c r="F43" s="438"/>
      <c r="G43" s="439"/>
      <c r="H43" s="440"/>
      <c r="I43" s="441"/>
      <c r="J43" s="435"/>
      <c r="K43" s="436"/>
    </row>
    <row r="44" spans="2:11" s="25" customFormat="1" ht="15.75" x14ac:dyDescent="0.25">
      <c r="B44" s="439"/>
      <c r="C44" s="441"/>
      <c r="D44" s="106"/>
      <c r="E44" s="437"/>
      <c r="F44" s="438"/>
      <c r="G44" s="439"/>
      <c r="H44" s="440"/>
      <c r="I44" s="441"/>
      <c r="J44" s="435"/>
      <c r="K44" s="436"/>
    </row>
    <row r="45" spans="2:11" s="25" customFormat="1" ht="15.75" x14ac:dyDescent="0.25">
      <c r="B45" s="439"/>
      <c r="C45" s="441"/>
      <c r="D45" s="106"/>
      <c r="E45" s="437"/>
      <c r="F45" s="438"/>
      <c r="G45" s="439"/>
      <c r="H45" s="440"/>
      <c r="I45" s="441"/>
      <c r="J45" s="435"/>
      <c r="K45" s="436"/>
    </row>
    <row r="46" spans="2:11" s="25" customFormat="1" ht="15.75" x14ac:dyDescent="0.25">
      <c r="B46" s="439"/>
      <c r="C46" s="441"/>
      <c r="D46" s="106"/>
      <c r="E46" s="437"/>
      <c r="F46" s="438"/>
      <c r="G46" s="439"/>
      <c r="H46" s="440"/>
      <c r="I46" s="441"/>
      <c r="J46" s="435"/>
      <c r="K46" s="436"/>
    </row>
    <row r="47" spans="2:11" s="25" customFormat="1" ht="15.75" x14ac:dyDescent="0.25">
      <c r="B47" s="439"/>
      <c r="C47" s="441"/>
      <c r="D47" s="106"/>
      <c r="E47" s="437"/>
      <c r="F47" s="438"/>
      <c r="G47" s="439"/>
      <c r="H47" s="440"/>
      <c r="I47" s="441"/>
      <c r="J47" s="435"/>
      <c r="K47" s="436"/>
    </row>
    <row r="48" spans="2:11" x14ac:dyDescent="0.2">
      <c r="E48" s="10"/>
      <c r="F48" s="10"/>
    </row>
    <row r="49" spans="2:2" x14ac:dyDescent="0.2">
      <c r="B49" s="21"/>
    </row>
  </sheetData>
  <mergeCells count="164">
    <mergeCell ref="G43:I43"/>
    <mergeCell ref="G44:I44"/>
    <mergeCell ref="G45:I45"/>
    <mergeCell ref="G46:I46"/>
    <mergeCell ref="G40:I40"/>
    <mergeCell ref="G41:I41"/>
    <mergeCell ref="G42:I42"/>
    <mergeCell ref="G47:I47"/>
    <mergeCell ref="E34:F34"/>
    <mergeCell ref="E35:F35"/>
    <mergeCell ref="E36:F36"/>
    <mergeCell ref="E37:F37"/>
    <mergeCell ref="E47:F47"/>
    <mergeCell ref="E38:F38"/>
    <mergeCell ref="E39:F39"/>
    <mergeCell ref="E40:F40"/>
    <mergeCell ref="E41:F41"/>
    <mergeCell ref="E42:F42"/>
    <mergeCell ref="E43:F43"/>
    <mergeCell ref="E44:F44"/>
    <mergeCell ref="E45:F45"/>
    <mergeCell ref="E46:F46"/>
    <mergeCell ref="G30:I30"/>
    <mergeCell ref="G31:I31"/>
    <mergeCell ref="G36:I36"/>
    <mergeCell ref="G37:I37"/>
    <mergeCell ref="G38:I38"/>
    <mergeCell ref="G39:I39"/>
    <mergeCell ref="G32:I32"/>
    <mergeCell ref="G33:I33"/>
    <mergeCell ref="G19:I19"/>
    <mergeCell ref="G28:I28"/>
    <mergeCell ref="G29:I29"/>
    <mergeCell ref="G24:I24"/>
    <mergeCell ref="G25:I25"/>
    <mergeCell ref="G26:I26"/>
    <mergeCell ref="G27:I27"/>
    <mergeCell ref="G34:I34"/>
    <mergeCell ref="G35:I35"/>
    <mergeCell ref="G23:I23"/>
    <mergeCell ref="B46:C46"/>
    <mergeCell ref="B47:C47"/>
    <mergeCell ref="B40:C40"/>
    <mergeCell ref="B41:C41"/>
    <mergeCell ref="B42:C42"/>
    <mergeCell ref="B43:C43"/>
    <mergeCell ref="B44:C44"/>
    <mergeCell ref="B45:C45"/>
    <mergeCell ref="B36:C36"/>
    <mergeCell ref="B37:C37"/>
    <mergeCell ref="B38:C38"/>
    <mergeCell ref="B39:C39"/>
    <mergeCell ref="B27:C27"/>
    <mergeCell ref="B20:C20"/>
    <mergeCell ref="B21:C21"/>
    <mergeCell ref="B22:C22"/>
    <mergeCell ref="B23:C23"/>
    <mergeCell ref="B32:C32"/>
    <mergeCell ref="B33:C33"/>
    <mergeCell ref="B34:C34"/>
    <mergeCell ref="B35:C35"/>
    <mergeCell ref="B28:C28"/>
    <mergeCell ref="B29:C29"/>
    <mergeCell ref="B30:C30"/>
    <mergeCell ref="B31:C31"/>
    <mergeCell ref="B19:C19"/>
    <mergeCell ref="B12:C12"/>
    <mergeCell ref="B13:C13"/>
    <mergeCell ref="B14:C14"/>
    <mergeCell ref="B15:C15"/>
    <mergeCell ref="B16:C16"/>
    <mergeCell ref="B24:C24"/>
    <mergeCell ref="B25:C25"/>
    <mergeCell ref="B26:C26"/>
    <mergeCell ref="B17:C17"/>
    <mergeCell ref="B18:C18"/>
    <mergeCell ref="J13:K13"/>
    <mergeCell ref="G14:I14"/>
    <mergeCell ref="G15:I15"/>
    <mergeCell ref="B11:C11"/>
    <mergeCell ref="B10:F10"/>
    <mergeCell ref="G10:K10"/>
    <mergeCell ref="G11:I11"/>
    <mergeCell ref="G17:I17"/>
    <mergeCell ref="G18:I18"/>
    <mergeCell ref="E14:F14"/>
    <mergeCell ref="E15:F15"/>
    <mergeCell ref="E16:F16"/>
    <mergeCell ref="E17:F17"/>
    <mergeCell ref="E18:F18"/>
    <mergeCell ref="G13:I13"/>
    <mergeCell ref="E11:F11"/>
    <mergeCell ref="E12:F12"/>
    <mergeCell ref="E13:F13"/>
    <mergeCell ref="G9:I9"/>
    <mergeCell ref="J9:K9"/>
    <mergeCell ref="B9:C9"/>
    <mergeCell ref="D9:F9"/>
    <mergeCell ref="G12:I12"/>
    <mergeCell ref="C2:H4"/>
    <mergeCell ref="C6:F6"/>
    <mergeCell ref="B7:C7"/>
    <mergeCell ref="D7:F7"/>
    <mergeCell ref="B8:C8"/>
    <mergeCell ref="D8:F8"/>
    <mergeCell ref="G8:I8"/>
    <mergeCell ref="H6:K6"/>
    <mergeCell ref="H7:K7"/>
    <mergeCell ref="J8:K8"/>
    <mergeCell ref="J11:K11"/>
    <mergeCell ref="J12:K12"/>
    <mergeCell ref="E29:F29"/>
    <mergeCell ref="E30:F30"/>
    <mergeCell ref="E31:F31"/>
    <mergeCell ref="E32:F32"/>
    <mergeCell ref="E33:F33"/>
    <mergeCell ref="J14:K14"/>
    <mergeCell ref="J15:K15"/>
    <mergeCell ref="J16:K16"/>
    <mergeCell ref="J17:K17"/>
    <mergeCell ref="J18:K18"/>
    <mergeCell ref="E24:F24"/>
    <mergeCell ref="E25:F25"/>
    <mergeCell ref="E26:F26"/>
    <mergeCell ref="E27:F27"/>
    <mergeCell ref="E28:F28"/>
    <mergeCell ref="E19:F19"/>
    <mergeCell ref="E20:F20"/>
    <mergeCell ref="E21:F21"/>
    <mergeCell ref="E22:F22"/>
    <mergeCell ref="E23:F23"/>
    <mergeCell ref="G16:I16"/>
    <mergeCell ref="G20:I20"/>
    <mergeCell ref="G21:I21"/>
    <mergeCell ref="G22:I22"/>
    <mergeCell ref="J24:K24"/>
    <mergeCell ref="J25:K25"/>
    <mergeCell ref="J26:K26"/>
    <mergeCell ref="J27:K27"/>
    <mergeCell ref="J28:K28"/>
    <mergeCell ref="J19:K19"/>
    <mergeCell ref="J20:K20"/>
    <mergeCell ref="J21:K21"/>
    <mergeCell ref="J22:K22"/>
    <mergeCell ref="J23:K23"/>
    <mergeCell ref="J34:K34"/>
    <mergeCell ref="J35:K35"/>
    <mergeCell ref="J36:K36"/>
    <mergeCell ref="J37:K37"/>
    <mergeCell ref="J38:K38"/>
    <mergeCell ref="J29:K29"/>
    <mergeCell ref="J30:K30"/>
    <mergeCell ref="J31:K31"/>
    <mergeCell ref="J32:K32"/>
    <mergeCell ref="J33:K33"/>
    <mergeCell ref="J44:K44"/>
    <mergeCell ref="J45:K45"/>
    <mergeCell ref="J46:K46"/>
    <mergeCell ref="J47:K47"/>
    <mergeCell ref="J39:K39"/>
    <mergeCell ref="J40:K40"/>
    <mergeCell ref="J41:K41"/>
    <mergeCell ref="J42:K42"/>
    <mergeCell ref="J43:K43"/>
  </mergeCells>
  <phoneticPr fontId="0" type="noConversion"/>
  <pageMargins left="0.5" right="0.5" top="0.5" bottom="0.5" header="0.5" footer="0.5"/>
  <pageSetup scale="80" orientation="portrait" r:id="rId1"/>
  <headerFooter alignWithMargins="0">
    <oddHeader>&amp;RPage &amp;N of &amp;P Pages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K51"/>
  <sheetViews>
    <sheetView workbookViewId="0">
      <selection activeCell="J8" sqref="J8:K8"/>
    </sheetView>
  </sheetViews>
  <sheetFormatPr defaultColWidth="9.140625" defaultRowHeight="12.75" x14ac:dyDescent="0.2"/>
  <cols>
    <col min="1" max="1" width="5.7109375" style="3" customWidth="1"/>
    <col min="2" max="2" width="4.28515625" style="3" customWidth="1"/>
    <col min="3" max="3" width="31.42578125" style="3" customWidth="1"/>
    <col min="4" max="4" width="12.7109375" style="3" customWidth="1"/>
    <col min="5" max="5" width="10.7109375" style="3" bestFit="1" customWidth="1"/>
    <col min="6" max="6" width="6.7109375" style="3" customWidth="1"/>
    <col min="7" max="9" width="11.7109375" style="3" customWidth="1"/>
    <col min="10" max="10" width="4.28515625" style="3" customWidth="1"/>
    <col min="11" max="11" width="4.140625" style="3" customWidth="1"/>
    <col min="12" max="12" width="5.7109375" style="3" customWidth="1"/>
    <col min="13" max="16384" width="9.140625" style="3"/>
  </cols>
  <sheetData>
    <row r="1" spans="2:11" ht="15" customHeight="1" x14ac:dyDescent="0.2"/>
    <row r="2" spans="2:11" ht="15" customHeight="1" x14ac:dyDescent="0.2">
      <c r="D2" s="393" t="s">
        <v>205</v>
      </c>
      <c r="E2" s="393"/>
      <c r="F2" s="393"/>
      <c r="G2" s="393"/>
    </row>
    <row r="3" spans="2:11" ht="15" customHeight="1" x14ac:dyDescent="0.2">
      <c r="D3" s="393"/>
      <c r="E3" s="393"/>
      <c r="F3" s="393"/>
      <c r="G3" s="393"/>
    </row>
    <row r="4" spans="2:11" ht="15" customHeight="1" x14ac:dyDescent="0.2">
      <c r="D4" s="393"/>
      <c r="E4" s="393"/>
      <c r="F4" s="393"/>
      <c r="G4" s="393"/>
    </row>
    <row r="5" spans="2:11" ht="25.5" customHeight="1" x14ac:dyDescent="0.3">
      <c r="B5" s="341" t="s">
        <v>200</v>
      </c>
    </row>
    <row r="6" spans="2:11" ht="12" customHeight="1" x14ac:dyDescent="0.2">
      <c r="B6" s="87" t="s">
        <v>192</v>
      </c>
      <c r="C6" s="11"/>
      <c r="D6" s="464">
        <f>INTRO!$D$15</f>
        <v>0</v>
      </c>
      <c r="E6" s="465"/>
      <c r="F6" s="466"/>
      <c r="G6" s="87" t="s">
        <v>4</v>
      </c>
      <c r="H6" s="465">
        <f>INTRO!$D$10</f>
        <v>0</v>
      </c>
      <c r="I6" s="465"/>
      <c r="J6" s="465"/>
      <c r="K6" s="466"/>
    </row>
    <row r="7" spans="2:11" x14ac:dyDescent="0.2">
      <c r="B7" s="41" t="s">
        <v>182</v>
      </c>
      <c r="C7" s="94"/>
      <c r="D7" s="467" t="e">
        <f>INTRO!#REF!</f>
        <v>#REF!</v>
      </c>
      <c r="E7" s="467"/>
      <c r="F7" s="468"/>
      <c r="G7" s="108" t="s">
        <v>181</v>
      </c>
      <c r="H7" s="449">
        <f>INTRO!D9</f>
        <v>0</v>
      </c>
      <c r="I7" s="449"/>
      <c r="J7" s="449"/>
      <c r="K7" s="450"/>
    </row>
    <row r="8" spans="2:11" ht="12" customHeight="1" x14ac:dyDescent="0.2">
      <c r="B8" s="87" t="s">
        <v>188</v>
      </c>
      <c r="C8" s="11"/>
      <c r="D8" s="11"/>
      <c r="E8" s="11"/>
      <c r="F8" s="35"/>
      <c r="G8" s="24" t="s">
        <v>178</v>
      </c>
      <c r="I8" s="13"/>
      <c r="J8" s="406">
        <f>INTRO!D11</f>
        <v>0</v>
      </c>
      <c r="K8" s="407"/>
    </row>
    <row r="9" spans="2:11" ht="12" customHeight="1" x14ac:dyDescent="0.2">
      <c r="B9" s="109" t="s">
        <v>193</v>
      </c>
      <c r="C9" s="10"/>
      <c r="D9" s="10"/>
      <c r="E9" s="10"/>
      <c r="F9" s="52"/>
      <c r="G9" s="13" t="s">
        <v>183</v>
      </c>
      <c r="H9" s="17"/>
      <c r="I9" s="13"/>
      <c r="J9" s="469"/>
      <c r="K9" s="470"/>
    </row>
    <row r="10" spans="2:11" x14ac:dyDescent="0.2">
      <c r="B10" s="110" t="s">
        <v>187</v>
      </c>
      <c r="C10" s="94"/>
      <c r="D10" s="94"/>
      <c r="E10" s="94"/>
      <c r="F10" s="111"/>
      <c r="G10" s="112"/>
      <c r="H10" s="113"/>
      <c r="I10" s="113"/>
      <c r="J10" s="113"/>
      <c r="K10" s="114"/>
    </row>
    <row r="11" spans="2:11" s="96" customFormat="1" ht="27" customHeight="1" x14ac:dyDescent="0.2">
      <c r="B11" s="414" t="s">
        <v>190</v>
      </c>
      <c r="C11" s="415"/>
      <c r="D11" s="155" t="s">
        <v>174</v>
      </c>
      <c r="E11" s="155" t="s">
        <v>175</v>
      </c>
      <c r="F11" s="144" t="s">
        <v>176</v>
      </c>
      <c r="G11" s="452" t="s">
        <v>191</v>
      </c>
      <c r="H11" s="471"/>
      <c r="I11" s="415"/>
      <c r="J11" s="156" t="s">
        <v>79</v>
      </c>
      <c r="K11" s="157" t="s">
        <v>177</v>
      </c>
    </row>
    <row r="12" spans="2:11" s="25" customFormat="1" ht="15.75" x14ac:dyDescent="0.25">
      <c r="B12" s="461"/>
      <c r="C12" s="463"/>
      <c r="D12" s="158"/>
      <c r="E12" s="163"/>
      <c r="F12" s="158"/>
      <c r="G12" s="461"/>
      <c r="H12" s="462"/>
      <c r="I12" s="463"/>
      <c r="J12" s="159"/>
      <c r="K12" s="159"/>
    </row>
    <row r="13" spans="2:11" s="25" customFormat="1" ht="15.75" x14ac:dyDescent="0.25">
      <c r="B13" s="461"/>
      <c r="C13" s="463"/>
      <c r="D13" s="159"/>
      <c r="E13" s="159"/>
      <c r="F13" s="115"/>
      <c r="G13" s="461"/>
      <c r="H13" s="462"/>
      <c r="I13" s="463"/>
      <c r="J13" s="159"/>
      <c r="K13" s="159"/>
    </row>
    <row r="14" spans="2:11" s="25" customFormat="1" ht="15.75" x14ac:dyDescent="0.25">
      <c r="B14" s="461"/>
      <c r="C14" s="463"/>
      <c r="D14" s="160"/>
      <c r="E14" s="159"/>
      <c r="F14" s="159"/>
      <c r="G14" s="461"/>
      <c r="H14" s="462"/>
      <c r="I14" s="463"/>
      <c r="J14" s="159"/>
      <c r="K14" s="159"/>
    </row>
    <row r="15" spans="2:11" s="25" customFormat="1" ht="15.75" x14ac:dyDescent="0.25">
      <c r="B15" s="461"/>
      <c r="C15" s="463"/>
      <c r="D15" s="160"/>
      <c r="E15" s="159"/>
      <c r="F15" s="159"/>
      <c r="G15" s="461"/>
      <c r="H15" s="462"/>
      <c r="I15" s="463"/>
      <c r="J15" s="159"/>
      <c r="K15" s="159"/>
    </row>
    <row r="16" spans="2:11" s="25" customFormat="1" ht="15.75" x14ac:dyDescent="0.25">
      <c r="B16" s="461"/>
      <c r="C16" s="463"/>
      <c r="D16" s="160"/>
      <c r="E16" s="159"/>
      <c r="F16" s="159"/>
      <c r="G16" s="461"/>
      <c r="H16" s="462"/>
      <c r="I16" s="463"/>
      <c r="J16" s="159"/>
      <c r="K16" s="159"/>
    </row>
    <row r="17" spans="2:11" s="25" customFormat="1" ht="15.75" x14ac:dyDescent="0.25">
      <c r="B17" s="461"/>
      <c r="C17" s="463"/>
      <c r="D17" s="160"/>
      <c r="E17" s="159"/>
      <c r="F17" s="159"/>
      <c r="G17" s="461"/>
      <c r="H17" s="462"/>
      <c r="I17" s="463"/>
      <c r="J17" s="159"/>
      <c r="K17" s="159"/>
    </row>
    <row r="18" spans="2:11" s="25" customFormat="1" ht="15.75" x14ac:dyDescent="0.25">
      <c r="B18" s="461"/>
      <c r="C18" s="463"/>
      <c r="D18" s="160"/>
      <c r="E18" s="159"/>
      <c r="F18" s="159"/>
      <c r="G18" s="461"/>
      <c r="H18" s="462"/>
      <c r="I18" s="463"/>
      <c r="J18" s="159"/>
      <c r="K18" s="159"/>
    </row>
    <row r="19" spans="2:11" s="25" customFormat="1" ht="15.75" x14ac:dyDescent="0.25">
      <c r="B19" s="461"/>
      <c r="C19" s="463"/>
      <c r="D19" s="160"/>
      <c r="E19" s="159"/>
      <c r="F19" s="159"/>
      <c r="G19" s="461"/>
      <c r="H19" s="462"/>
      <c r="I19" s="463"/>
      <c r="J19" s="159"/>
      <c r="K19" s="159"/>
    </row>
    <row r="20" spans="2:11" s="25" customFormat="1" ht="15.75" x14ac:dyDescent="0.25">
      <c r="B20" s="461"/>
      <c r="C20" s="463"/>
      <c r="D20" s="160"/>
      <c r="E20" s="159"/>
      <c r="F20" s="159"/>
      <c r="G20" s="461"/>
      <c r="H20" s="462"/>
      <c r="I20" s="463"/>
      <c r="J20" s="159"/>
      <c r="K20" s="159"/>
    </row>
    <row r="21" spans="2:11" s="25" customFormat="1" ht="15.75" x14ac:dyDescent="0.25">
      <c r="B21" s="461"/>
      <c r="C21" s="463"/>
      <c r="D21" s="160"/>
      <c r="E21" s="159"/>
      <c r="F21" s="159"/>
      <c r="G21" s="461"/>
      <c r="H21" s="462"/>
      <c r="I21" s="463"/>
      <c r="J21" s="159"/>
      <c r="K21" s="159"/>
    </row>
    <row r="22" spans="2:11" s="25" customFormat="1" ht="15.75" x14ac:dyDescent="0.25">
      <c r="B22" s="461"/>
      <c r="C22" s="463"/>
      <c r="D22" s="160"/>
      <c r="E22" s="159"/>
      <c r="F22" s="159"/>
      <c r="G22" s="461"/>
      <c r="H22" s="462"/>
      <c r="I22" s="463"/>
      <c r="J22" s="159"/>
      <c r="K22" s="159"/>
    </row>
    <row r="23" spans="2:11" s="25" customFormat="1" ht="15.75" x14ac:dyDescent="0.25">
      <c r="B23" s="461"/>
      <c r="C23" s="463"/>
      <c r="D23" s="160"/>
      <c r="E23" s="159"/>
      <c r="F23" s="159"/>
      <c r="G23" s="461"/>
      <c r="H23" s="462"/>
      <c r="I23" s="463"/>
      <c r="J23" s="159"/>
      <c r="K23" s="159"/>
    </row>
    <row r="24" spans="2:11" s="25" customFormat="1" ht="15.75" x14ac:dyDescent="0.25">
      <c r="B24" s="461"/>
      <c r="C24" s="463"/>
      <c r="D24" s="160"/>
      <c r="E24" s="159"/>
      <c r="F24" s="159"/>
      <c r="G24" s="461"/>
      <c r="H24" s="462"/>
      <c r="I24" s="463"/>
      <c r="J24" s="159"/>
      <c r="K24" s="159"/>
    </row>
    <row r="25" spans="2:11" s="25" customFormat="1" ht="15.75" x14ac:dyDescent="0.25">
      <c r="B25" s="461"/>
      <c r="C25" s="463"/>
      <c r="D25" s="160"/>
      <c r="E25" s="159"/>
      <c r="F25" s="159"/>
      <c r="G25" s="461"/>
      <c r="H25" s="462"/>
      <c r="I25" s="463"/>
      <c r="J25" s="159"/>
      <c r="K25" s="159"/>
    </row>
    <row r="26" spans="2:11" s="25" customFormat="1" ht="15.75" x14ac:dyDescent="0.25">
      <c r="B26" s="461"/>
      <c r="C26" s="463"/>
      <c r="D26" s="160"/>
      <c r="E26" s="159"/>
      <c r="F26" s="159"/>
      <c r="G26" s="461"/>
      <c r="H26" s="462"/>
      <c r="I26" s="463"/>
      <c r="J26" s="159"/>
      <c r="K26" s="159"/>
    </row>
    <row r="27" spans="2:11" s="25" customFormat="1" ht="15.75" x14ac:dyDescent="0.25">
      <c r="B27" s="461"/>
      <c r="C27" s="463"/>
      <c r="D27" s="160"/>
      <c r="E27" s="159"/>
      <c r="F27" s="159"/>
      <c r="G27" s="461"/>
      <c r="H27" s="462"/>
      <c r="I27" s="463"/>
      <c r="J27" s="159"/>
      <c r="K27" s="159"/>
    </row>
    <row r="28" spans="2:11" s="25" customFormat="1" ht="15.75" x14ac:dyDescent="0.25">
      <c r="B28" s="461"/>
      <c r="C28" s="463"/>
      <c r="D28" s="160"/>
      <c r="E28" s="159"/>
      <c r="F28" s="159"/>
      <c r="G28" s="461"/>
      <c r="H28" s="462"/>
      <c r="I28" s="463"/>
      <c r="J28" s="159"/>
      <c r="K28" s="159"/>
    </row>
    <row r="29" spans="2:11" s="25" customFormat="1" ht="15.75" x14ac:dyDescent="0.25">
      <c r="B29" s="461"/>
      <c r="C29" s="463"/>
      <c r="D29" s="160"/>
      <c r="E29" s="159"/>
      <c r="F29" s="159"/>
      <c r="G29" s="461"/>
      <c r="H29" s="462"/>
      <c r="I29" s="463"/>
      <c r="J29" s="159"/>
      <c r="K29" s="159"/>
    </row>
    <row r="30" spans="2:11" s="25" customFormat="1" ht="15.75" x14ac:dyDescent="0.25">
      <c r="B30" s="461"/>
      <c r="C30" s="463"/>
      <c r="D30" s="160"/>
      <c r="E30" s="159"/>
      <c r="F30" s="159"/>
      <c r="G30" s="461"/>
      <c r="H30" s="462"/>
      <c r="I30" s="463"/>
      <c r="J30" s="159"/>
      <c r="K30" s="159"/>
    </row>
    <row r="31" spans="2:11" s="25" customFormat="1" ht="15.75" x14ac:dyDescent="0.25">
      <c r="B31" s="461"/>
      <c r="C31" s="463"/>
      <c r="D31" s="160"/>
      <c r="E31" s="159"/>
      <c r="F31" s="159"/>
      <c r="G31" s="461"/>
      <c r="H31" s="462"/>
      <c r="I31" s="463"/>
      <c r="J31" s="159"/>
      <c r="K31" s="159"/>
    </row>
    <row r="32" spans="2:11" s="25" customFormat="1" ht="15.75" x14ac:dyDescent="0.25">
      <c r="B32" s="461"/>
      <c r="C32" s="463"/>
      <c r="D32" s="160"/>
      <c r="E32" s="159"/>
      <c r="F32" s="159"/>
      <c r="G32" s="461"/>
      <c r="H32" s="462"/>
      <c r="I32" s="463"/>
      <c r="J32" s="159"/>
      <c r="K32" s="159"/>
    </row>
    <row r="33" spans="2:11" s="25" customFormat="1" ht="15.75" x14ac:dyDescent="0.25">
      <c r="B33" s="461"/>
      <c r="C33" s="463"/>
      <c r="D33" s="160"/>
      <c r="E33" s="159"/>
      <c r="F33" s="159"/>
      <c r="G33" s="461"/>
      <c r="H33" s="462"/>
      <c r="I33" s="463"/>
      <c r="J33" s="159"/>
      <c r="K33" s="159"/>
    </row>
    <row r="34" spans="2:11" s="25" customFormat="1" ht="15.75" x14ac:dyDescent="0.25">
      <c r="B34" s="461"/>
      <c r="C34" s="463"/>
      <c r="D34" s="160"/>
      <c r="E34" s="159"/>
      <c r="F34" s="159"/>
      <c r="G34" s="461"/>
      <c r="H34" s="462"/>
      <c r="I34" s="463"/>
      <c r="J34" s="159"/>
      <c r="K34" s="159"/>
    </row>
    <row r="35" spans="2:11" s="25" customFormat="1" ht="15.75" x14ac:dyDescent="0.25">
      <c r="B35" s="461"/>
      <c r="C35" s="463"/>
      <c r="D35" s="160"/>
      <c r="E35" s="159"/>
      <c r="F35" s="159"/>
      <c r="G35" s="461"/>
      <c r="H35" s="462"/>
      <c r="I35" s="463"/>
      <c r="J35" s="159"/>
      <c r="K35" s="159"/>
    </row>
    <row r="36" spans="2:11" s="25" customFormat="1" ht="15.75" x14ac:dyDescent="0.25">
      <c r="B36" s="461"/>
      <c r="C36" s="463"/>
      <c r="D36" s="160"/>
      <c r="E36" s="159"/>
      <c r="F36" s="159"/>
      <c r="G36" s="461"/>
      <c r="H36" s="462"/>
      <c r="I36" s="463"/>
      <c r="J36" s="159"/>
      <c r="K36" s="159"/>
    </row>
    <row r="37" spans="2:11" s="25" customFormat="1" ht="15.75" x14ac:dyDescent="0.25">
      <c r="B37" s="461"/>
      <c r="C37" s="463"/>
      <c r="D37" s="160"/>
      <c r="E37" s="159"/>
      <c r="F37" s="159"/>
      <c r="G37" s="461"/>
      <c r="H37" s="462"/>
      <c r="I37" s="463"/>
      <c r="J37" s="159"/>
      <c r="K37" s="159"/>
    </row>
    <row r="38" spans="2:11" s="25" customFormat="1" ht="15.75" x14ac:dyDescent="0.25">
      <c r="B38" s="461"/>
      <c r="C38" s="463"/>
      <c r="D38" s="160"/>
      <c r="E38" s="159"/>
      <c r="F38" s="159"/>
      <c r="G38" s="461"/>
      <c r="H38" s="462"/>
      <c r="I38" s="463"/>
      <c r="J38" s="159"/>
      <c r="K38" s="159"/>
    </row>
    <row r="39" spans="2:11" s="25" customFormat="1" ht="15.75" x14ac:dyDescent="0.25">
      <c r="B39" s="461"/>
      <c r="C39" s="463"/>
      <c r="D39" s="160"/>
      <c r="E39" s="159"/>
      <c r="F39" s="159"/>
      <c r="G39" s="461"/>
      <c r="H39" s="462"/>
      <c r="I39" s="463"/>
      <c r="J39" s="159"/>
      <c r="K39" s="159"/>
    </row>
    <row r="40" spans="2:11" s="25" customFormat="1" ht="15.75" x14ac:dyDescent="0.25">
      <c r="B40" s="461"/>
      <c r="C40" s="463"/>
      <c r="D40" s="160"/>
      <c r="E40" s="159"/>
      <c r="F40" s="159"/>
      <c r="G40" s="461"/>
      <c r="H40" s="462"/>
      <c r="I40" s="463"/>
      <c r="J40" s="159"/>
      <c r="K40" s="159"/>
    </row>
    <row r="41" spans="2:11" s="25" customFormat="1" ht="15.75" x14ac:dyDescent="0.25">
      <c r="B41" s="461"/>
      <c r="C41" s="463"/>
      <c r="D41" s="160"/>
      <c r="E41" s="159"/>
      <c r="F41" s="159"/>
      <c r="G41" s="461"/>
      <c r="H41" s="462"/>
      <c r="I41" s="463"/>
      <c r="J41" s="159"/>
      <c r="K41" s="159"/>
    </row>
    <row r="42" spans="2:11" s="25" customFormat="1" ht="15.75" x14ac:dyDescent="0.25">
      <c r="B42" s="461"/>
      <c r="C42" s="463"/>
      <c r="D42" s="160"/>
      <c r="E42" s="159"/>
      <c r="F42" s="159"/>
      <c r="G42" s="461"/>
      <c r="H42" s="462"/>
      <c r="I42" s="463"/>
      <c r="J42" s="159"/>
      <c r="K42" s="159"/>
    </row>
    <row r="43" spans="2:11" s="25" customFormat="1" ht="15.75" x14ac:dyDescent="0.25">
      <c r="B43" s="461"/>
      <c r="C43" s="463"/>
      <c r="D43" s="160"/>
      <c r="E43" s="159"/>
      <c r="F43" s="159"/>
      <c r="G43" s="461"/>
      <c r="H43" s="462"/>
      <c r="I43" s="463"/>
      <c r="J43" s="159"/>
      <c r="K43" s="159"/>
    </row>
    <row r="44" spans="2:11" s="25" customFormat="1" ht="15.75" x14ac:dyDescent="0.25">
      <c r="B44" s="439"/>
      <c r="C44" s="441"/>
      <c r="D44" s="106"/>
      <c r="E44" s="107"/>
      <c r="F44" s="107"/>
      <c r="G44" s="439"/>
      <c r="H44" s="440"/>
      <c r="I44" s="441"/>
      <c r="J44" s="107"/>
      <c r="K44" s="107"/>
    </row>
    <row r="45" spans="2:11" s="25" customFormat="1" ht="15.75" x14ac:dyDescent="0.25">
      <c r="B45" s="439"/>
      <c r="C45" s="441"/>
      <c r="D45" s="106"/>
      <c r="E45" s="107"/>
      <c r="F45" s="107"/>
      <c r="G45" s="439"/>
      <c r="H45" s="440"/>
      <c r="I45" s="441"/>
      <c r="J45" s="107"/>
      <c r="K45" s="107"/>
    </row>
    <row r="46" spans="2:11" s="25" customFormat="1" ht="15.75" x14ac:dyDescent="0.25">
      <c r="B46" s="439"/>
      <c r="C46" s="441"/>
      <c r="D46" s="106"/>
      <c r="E46" s="107"/>
      <c r="F46" s="107"/>
      <c r="G46" s="439"/>
      <c r="H46" s="440"/>
      <c r="I46" s="441"/>
      <c r="J46" s="107"/>
      <c r="K46" s="107"/>
    </row>
    <row r="47" spans="2:11" s="25" customFormat="1" ht="15.75" x14ac:dyDescent="0.25">
      <c r="B47" s="439"/>
      <c r="C47" s="441"/>
      <c r="D47" s="106"/>
      <c r="E47" s="107"/>
      <c r="F47" s="107"/>
      <c r="G47" s="439"/>
      <c r="H47" s="440"/>
      <c r="I47" s="441"/>
      <c r="J47" s="107"/>
      <c r="K47" s="107"/>
    </row>
    <row r="48" spans="2:11" x14ac:dyDescent="0.2">
      <c r="D48" s="426" t="s">
        <v>184</v>
      </c>
      <c r="E48" s="427"/>
      <c r="F48" s="427"/>
      <c r="G48" s="427"/>
      <c r="H48" s="427"/>
      <c r="I48" s="427"/>
      <c r="J48" s="427"/>
      <c r="K48" s="427"/>
    </row>
    <row r="49" spans="2:11" ht="9.75" customHeight="1" x14ac:dyDescent="0.2">
      <c r="F49" s="34" t="s">
        <v>1</v>
      </c>
      <c r="G49" s="102"/>
      <c r="H49" s="18" t="s">
        <v>80</v>
      </c>
      <c r="I49" s="102"/>
      <c r="J49" s="45" t="s">
        <v>2</v>
      </c>
      <c r="K49" s="104"/>
    </row>
    <row r="50" spans="2:11" x14ac:dyDescent="0.2">
      <c r="F50" s="424" t="s">
        <v>211</v>
      </c>
      <c r="G50" s="425"/>
      <c r="H50" s="154" t="s">
        <v>212</v>
      </c>
      <c r="I50" s="472">
        <f ca="1">TODAY()</f>
        <v>45265</v>
      </c>
      <c r="J50" s="473"/>
      <c r="K50" s="474"/>
    </row>
    <row r="51" spans="2:11" s="23" customFormat="1" ht="9" x14ac:dyDescent="0.15">
      <c r="B51" s="21"/>
      <c r="C51" s="105"/>
      <c r="D51" s="105"/>
      <c r="G51" s="32"/>
    </row>
  </sheetData>
  <mergeCells count="84">
    <mergeCell ref="D2:G4"/>
    <mergeCell ref="I50:K50"/>
    <mergeCell ref="B39:C39"/>
    <mergeCell ref="B40:C40"/>
    <mergeCell ref="B41:C41"/>
    <mergeCell ref="B42:C42"/>
    <mergeCell ref="B47:C47"/>
    <mergeCell ref="B43:C43"/>
    <mergeCell ref="B44:C44"/>
    <mergeCell ref="B45:C45"/>
    <mergeCell ref="B46:C46"/>
    <mergeCell ref="B35:C35"/>
    <mergeCell ref="B36:C36"/>
    <mergeCell ref="B37:C37"/>
    <mergeCell ref="B38:C38"/>
    <mergeCell ref="B31:C31"/>
    <mergeCell ref="B32:C32"/>
    <mergeCell ref="B33:C33"/>
    <mergeCell ref="B34:C34"/>
    <mergeCell ref="B27:C27"/>
    <mergeCell ref="B28:C28"/>
    <mergeCell ref="B29:C29"/>
    <mergeCell ref="B30:C30"/>
    <mergeCell ref="B23:C23"/>
    <mergeCell ref="B24:C24"/>
    <mergeCell ref="B25:C25"/>
    <mergeCell ref="B26:C26"/>
    <mergeCell ref="B20:C20"/>
    <mergeCell ref="B21:C21"/>
    <mergeCell ref="B22:C22"/>
    <mergeCell ref="B11:C11"/>
    <mergeCell ref="G11:I11"/>
    <mergeCell ref="G15:I15"/>
    <mergeCell ref="G16:I16"/>
    <mergeCell ref="G17:I17"/>
    <mergeCell ref="B19:C19"/>
    <mergeCell ref="B12:C12"/>
    <mergeCell ref="B13:C13"/>
    <mergeCell ref="B14:C14"/>
    <mergeCell ref="B15:C15"/>
    <mergeCell ref="B16:C16"/>
    <mergeCell ref="B17:C17"/>
    <mergeCell ref="B18:C18"/>
    <mergeCell ref="F50:G50"/>
    <mergeCell ref="G26:I26"/>
    <mergeCell ref="G27:I27"/>
    <mergeCell ref="G28:I28"/>
    <mergeCell ref="G29:I29"/>
    <mergeCell ref="G30:I30"/>
    <mergeCell ref="G31:I31"/>
    <mergeCell ref="G32:I32"/>
    <mergeCell ref="G33:I33"/>
    <mergeCell ref="G34:I34"/>
    <mergeCell ref="G35:I35"/>
    <mergeCell ref="G41:I41"/>
    <mergeCell ref="G42:I42"/>
    <mergeCell ref="G43:I43"/>
    <mergeCell ref="G44:I44"/>
    <mergeCell ref="G47:I47"/>
    <mergeCell ref="G18:I18"/>
    <mergeCell ref="G13:I13"/>
    <mergeCell ref="G14:I14"/>
    <mergeCell ref="G46:I46"/>
    <mergeCell ref="D6:F6"/>
    <mergeCell ref="D7:F7"/>
    <mergeCell ref="H6:K6"/>
    <mergeCell ref="H7:K7"/>
    <mergeCell ref="J8:K8"/>
    <mergeCell ref="J9:K9"/>
    <mergeCell ref="G12:I12"/>
    <mergeCell ref="D48:K48"/>
    <mergeCell ref="G19:I19"/>
    <mergeCell ref="G20:I20"/>
    <mergeCell ref="G21:I21"/>
    <mergeCell ref="G22:I22"/>
    <mergeCell ref="G23:I23"/>
    <mergeCell ref="G36:I36"/>
    <mergeCell ref="G25:I25"/>
    <mergeCell ref="G37:I37"/>
    <mergeCell ref="G38:I38"/>
    <mergeCell ref="G39:I39"/>
    <mergeCell ref="G40:I40"/>
    <mergeCell ref="G45:I45"/>
    <mergeCell ref="G24:I24"/>
  </mergeCells>
  <phoneticPr fontId="0" type="noConversion"/>
  <pageMargins left="0.5" right="0.25" top="0.5" bottom="0.5" header="0.25" footer="0.25"/>
  <pageSetup scale="83" orientation="portrait" r:id="rId1"/>
  <headerFooter alignWithMargins="0">
    <oddHeader>&amp;RPage &amp;P of &amp;N Pages</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K25"/>
  <sheetViews>
    <sheetView workbookViewId="0">
      <selection activeCell="J8" sqref="J8:K8"/>
    </sheetView>
  </sheetViews>
  <sheetFormatPr defaultColWidth="9.140625" defaultRowHeight="12.75" x14ac:dyDescent="0.2"/>
  <cols>
    <col min="1" max="1" width="5.7109375" style="3" customWidth="1"/>
    <col min="2" max="2" width="6.5703125" style="3" customWidth="1"/>
    <col min="3" max="6" width="4.7109375" style="3" customWidth="1"/>
    <col min="7" max="7" width="18.42578125" style="3" customWidth="1"/>
    <col min="8" max="8" width="4.42578125" style="3" customWidth="1"/>
    <col min="9" max="9" width="18.7109375" style="3" customWidth="1"/>
    <col min="10" max="10" width="4.140625" style="3" customWidth="1"/>
    <col min="11" max="11" width="18.28515625" style="3" customWidth="1"/>
    <col min="12" max="12" width="5.7109375" style="3" customWidth="1"/>
    <col min="13" max="16384" width="9.140625" style="3"/>
  </cols>
  <sheetData>
    <row r="1" spans="2:11" ht="15" customHeight="1" x14ac:dyDescent="0.2"/>
    <row r="2" spans="2:11" ht="15" customHeight="1" x14ac:dyDescent="0.2">
      <c r="G2" s="476" t="s">
        <v>205</v>
      </c>
      <c r="H2" s="476"/>
      <c r="I2" s="476"/>
    </row>
    <row r="3" spans="2:11" ht="15" customHeight="1" x14ac:dyDescent="0.2">
      <c r="G3" s="476"/>
      <c r="H3" s="476"/>
      <c r="I3" s="476"/>
    </row>
    <row r="4" spans="2:11" ht="15" customHeight="1" x14ac:dyDescent="0.2">
      <c r="G4" s="476"/>
      <c r="H4" s="476"/>
      <c r="I4" s="476"/>
    </row>
    <row r="5" spans="2:11" ht="25.5" customHeight="1" x14ac:dyDescent="0.35">
      <c r="B5" s="475" t="s">
        <v>203</v>
      </c>
      <c r="C5" s="475"/>
      <c r="D5" s="475"/>
      <c r="E5" s="475"/>
      <c r="F5" s="475"/>
      <c r="G5" s="475"/>
      <c r="H5" s="475"/>
      <c r="I5" s="33"/>
      <c r="J5" s="33"/>
      <c r="K5" s="33"/>
    </row>
    <row r="7" spans="2:11" x14ac:dyDescent="0.2">
      <c r="B7" s="3" t="s">
        <v>4</v>
      </c>
      <c r="E7" s="116">
        <f>INTRO!$D$10</f>
        <v>0</v>
      </c>
      <c r="F7" s="94"/>
      <c r="G7" s="94"/>
      <c r="H7" s="94"/>
      <c r="I7" s="5" t="s">
        <v>3</v>
      </c>
      <c r="J7" s="117"/>
      <c r="K7" s="337">
        <f>INTRO!D12</f>
        <v>0</v>
      </c>
    </row>
    <row r="8" spans="2:11" x14ac:dyDescent="0.2">
      <c r="B8" s="3" t="s">
        <v>7</v>
      </c>
      <c r="F8" s="10"/>
      <c r="G8" s="10"/>
      <c r="H8" s="10"/>
      <c r="I8" s="5" t="s">
        <v>8</v>
      </c>
      <c r="J8" s="116">
        <f>INTRO!$D$11</f>
        <v>0</v>
      </c>
      <c r="K8" s="94"/>
    </row>
    <row r="9" spans="2:11" x14ac:dyDescent="0.2">
      <c r="B9" s="15"/>
      <c r="C9" s="116">
        <f>INTRO!$D$9</f>
        <v>0</v>
      </c>
      <c r="D9" s="94"/>
      <c r="E9" s="94"/>
      <c r="F9" s="94"/>
      <c r="G9" s="94"/>
      <c r="H9" s="94"/>
      <c r="I9" s="5" t="s">
        <v>9</v>
      </c>
      <c r="J9" s="117"/>
      <c r="K9" s="94"/>
    </row>
    <row r="10" spans="2:11" x14ac:dyDescent="0.2">
      <c r="B10" s="91"/>
    </row>
    <row r="11" spans="2:11" ht="60.75" customHeight="1" x14ac:dyDescent="0.2">
      <c r="B11" s="118" t="s">
        <v>10</v>
      </c>
      <c r="C11" s="120" t="s">
        <v>11</v>
      </c>
      <c r="D11" s="121" t="s">
        <v>12</v>
      </c>
      <c r="E11" s="121" t="s">
        <v>13</v>
      </c>
      <c r="F11" s="122" t="s">
        <v>14</v>
      </c>
      <c r="G11" s="119" t="s">
        <v>15</v>
      </c>
      <c r="H11" s="123" t="s">
        <v>5</v>
      </c>
      <c r="I11" s="119" t="s">
        <v>16</v>
      </c>
      <c r="J11" s="123" t="s">
        <v>5</v>
      </c>
      <c r="K11" s="119" t="s">
        <v>17</v>
      </c>
    </row>
    <row r="12" spans="2:11" x14ac:dyDescent="0.2">
      <c r="B12" s="124"/>
      <c r="C12" s="14"/>
      <c r="D12" s="14"/>
      <c r="E12" s="14"/>
      <c r="F12" s="125"/>
      <c r="G12" s="126"/>
      <c r="H12" s="127"/>
      <c r="I12" s="128"/>
      <c r="J12" s="127"/>
      <c r="K12" s="128"/>
    </row>
    <row r="13" spans="2:11" x14ac:dyDescent="0.2">
      <c r="B13" s="124"/>
      <c r="C13" s="14"/>
      <c r="D13" s="14"/>
      <c r="E13" s="14"/>
      <c r="F13" s="125"/>
      <c r="G13" s="126"/>
      <c r="H13" s="127"/>
      <c r="I13" s="128"/>
      <c r="J13" s="127"/>
      <c r="K13" s="128"/>
    </row>
    <row r="14" spans="2:11" x14ac:dyDescent="0.2">
      <c r="B14" s="124"/>
      <c r="C14" s="14"/>
      <c r="D14" s="14"/>
      <c r="E14" s="14"/>
      <c r="F14" s="125"/>
      <c r="G14" s="126"/>
      <c r="H14" s="127"/>
      <c r="I14" s="128"/>
      <c r="J14" s="127"/>
      <c r="K14" s="128"/>
    </row>
    <row r="15" spans="2:11" x14ac:dyDescent="0.2">
      <c r="B15" s="124"/>
      <c r="C15" s="14"/>
      <c r="D15" s="14"/>
      <c r="E15" s="14"/>
      <c r="F15" s="125"/>
      <c r="G15" s="126"/>
      <c r="H15" s="127"/>
      <c r="I15" s="128"/>
      <c r="J15" s="127"/>
      <c r="K15" s="128"/>
    </row>
    <row r="16" spans="2:11" x14ac:dyDescent="0.2">
      <c r="B16" s="124"/>
      <c r="C16" s="14"/>
      <c r="D16" s="14"/>
      <c r="E16" s="14"/>
      <c r="F16" s="125"/>
      <c r="G16" s="126"/>
      <c r="H16" s="127"/>
      <c r="I16" s="128"/>
      <c r="J16" s="127"/>
      <c r="K16" s="128"/>
    </row>
    <row r="17" spans="2:11" x14ac:dyDescent="0.2">
      <c r="B17" s="124"/>
      <c r="C17" s="14"/>
      <c r="D17" s="14"/>
      <c r="E17" s="14"/>
      <c r="F17" s="125"/>
      <c r="G17" s="126"/>
      <c r="H17" s="127"/>
      <c r="I17" s="128"/>
      <c r="J17" s="127"/>
      <c r="K17" s="128"/>
    </row>
    <row r="18" spans="2:11" x14ac:dyDescent="0.2">
      <c r="B18" s="124"/>
      <c r="C18" s="14"/>
      <c r="D18" s="14"/>
      <c r="E18" s="14"/>
      <c r="F18" s="125"/>
      <c r="G18" s="126"/>
      <c r="H18" s="127"/>
      <c r="I18" s="128"/>
      <c r="J18" s="127"/>
      <c r="K18" s="128"/>
    </row>
    <row r="19" spans="2:11" x14ac:dyDescent="0.2">
      <c r="B19" s="124"/>
      <c r="C19" s="14"/>
      <c r="D19" s="14"/>
      <c r="E19" s="14"/>
      <c r="F19" s="125"/>
      <c r="G19" s="126"/>
      <c r="H19" s="127"/>
      <c r="I19" s="128"/>
      <c r="J19" s="127"/>
      <c r="K19" s="128"/>
    </row>
    <row r="20" spans="2:11" x14ac:dyDescent="0.2">
      <c r="B20" s="124"/>
      <c r="C20" s="14"/>
      <c r="D20" s="14"/>
      <c r="E20" s="14"/>
      <c r="F20" s="125"/>
      <c r="G20" s="126"/>
      <c r="H20" s="127"/>
      <c r="I20" s="128"/>
      <c r="J20" s="127"/>
      <c r="K20" s="128"/>
    </row>
    <row r="21" spans="2:11" x14ac:dyDescent="0.2">
      <c r="B21" s="124"/>
      <c r="C21" s="14"/>
      <c r="D21" s="14"/>
      <c r="E21" s="14"/>
      <c r="F21" s="125"/>
      <c r="G21" s="126"/>
      <c r="H21" s="127"/>
      <c r="I21" s="128"/>
      <c r="J21" s="127"/>
      <c r="K21" s="128"/>
    </row>
    <row r="22" spans="2:11" x14ac:dyDescent="0.2">
      <c r="B22" s="124"/>
      <c r="C22" s="14"/>
      <c r="D22" s="14"/>
      <c r="E22" s="14"/>
      <c r="F22" s="125"/>
      <c r="G22" s="126"/>
      <c r="H22" s="127"/>
      <c r="I22" s="128"/>
      <c r="J22" s="127"/>
      <c r="K22" s="128"/>
    </row>
    <row r="23" spans="2:11" x14ac:dyDescent="0.2">
      <c r="B23" s="124"/>
      <c r="C23" s="14"/>
      <c r="D23" s="14"/>
      <c r="E23" s="14"/>
      <c r="F23" s="125"/>
      <c r="G23" s="126"/>
      <c r="H23" s="127"/>
      <c r="I23" s="128"/>
      <c r="J23" s="127"/>
      <c r="K23" s="128"/>
    </row>
    <row r="24" spans="2:11" x14ac:dyDescent="0.2">
      <c r="B24" s="129"/>
      <c r="C24" s="38"/>
      <c r="D24" s="38"/>
      <c r="E24" s="38"/>
      <c r="F24" s="130"/>
      <c r="G24" s="131"/>
      <c r="H24" s="132"/>
      <c r="I24" s="133"/>
      <c r="J24" s="132"/>
      <c r="K24" s="133"/>
    </row>
    <row r="25" spans="2:11" s="23" customFormat="1" ht="25.5" customHeight="1" x14ac:dyDescent="0.15">
      <c r="B25" s="21"/>
      <c r="F25" s="105"/>
      <c r="G25" s="32"/>
      <c r="K25" s="32"/>
    </row>
  </sheetData>
  <mergeCells count="2">
    <mergeCell ref="B5:H5"/>
    <mergeCell ref="G2:I4"/>
  </mergeCells>
  <phoneticPr fontId="0" type="noConversion"/>
  <printOptions horizontalCentered="1"/>
  <pageMargins left="0.5" right="0.5" top="0.5" bottom="0.5" header="0.5" footer="0.5"/>
  <pageSetup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21</vt:i4>
      </vt:variant>
    </vt:vector>
  </HeadingPairs>
  <TitlesOfParts>
    <vt:vector size="42" baseType="lpstr">
      <vt:lpstr>INTRO</vt:lpstr>
      <vt:lpstr> PSW-ITA</vt:lpstr>
      <vt:lpstr> PSW-ENG</vt:lpstr>
      <vt:lpstr>DRAWING</vt:lpstr>
      <vt:lpstr>DIMENSIONAL</vt:lpstr>
      <vt:lpstr>SYMBOL</vt:lpstr>
      <vt:lpstr>MATERIAL</vt:lpstr>
      <vt:lpstr>Special Processes</vt:lpstr>
      <vt:lpstr>FLOW</vt:lpstr>
      <vt:lpstr>CPLAN</vt:lpstr>
      <vt:lpstr>APPEARANCE</vt:lpstr>
      <vt:lpstr>modifiche</vt:lpstr>
      <vt:lpstr>TOP5</vt:lpstr>
      <vt:lpstr>RPN Range 9-10 </vt:lpstr>
      <vt:lpstr>RPN Range 1-8 </vt:lpstr>
      <vt:lpstr>PFMEA</vt:lpstr>
      <vt:lpstr>Catalogo Modi di guasto </vt:lpstr>
      <vt:lpstr>Severity</vt:lpstr>
      <vt:lpstr>Occurrence</vt:lpstr>
      <vt:lpstr>Detection</vt:lpstr>
      <vt:lpstr>DFMEA</vt:lpstr>
      <vt:lpstr>' PSW-ENG'!Area_stampa</vt:lpstr>
      <vt:lpstr>' PSW-ITA'!Area_stampa</vt:lpstr>
      <vt:lpstr>APPEARANCE!Area_stampa</vt:lpstr>
      <vt:lpstr>CPLAN!Area_stampa</vt:lpstr>
      <vt:lpstr>DFMEA!Area_stampa</vt:lpstr>
      <vt:lpstr>DIMENSIONAL!Area_stampa</vt:lpstr>
      <vt:lpstr>DRAWING!Area_stampa</vt:lpstr>
      <vt:lpstr>FLOW!Area_stampa</vt:lpstr>
      <vt:lpstr>INTRO!Area_stampa</vt:lpstr>
      <vt:lpstr>MATERIAL!Area_stampa</vt:lpstr>
      <vt:lpstr>Occurrence!Area_stampa</vt:lpstr>
      <vt:lpstr>PFMEA!Area_stampa</vt:lpstr>
      <vt:lpstr>Severity!Area_stampa</vt:lpstr>
      <vt:lpstr>'Special Processes'!Area_stampa</vt:lpstr>
      <vt:lpstr>CPLAN!Titoli_stampa</vt:lpstr>
      <vt:lpstr>DFMEA!Titoli_stampa</vt:lpstr>
      <vt:lpstr>DIMENSIONAL!Titoli_stampa</vt:lpstr>
      <vt:lpstr>FLOW!Titoli_stampa</vt:lpstr>
      <vt:lpstr>MATERIAL!Titoli_stampa</vt:lpstr>
      <vt:lpstr>PFMEA!Titoli_stampa</vt:lpstr>
      <vt:lpstr>'Special Processes'!Titoli_stampa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Jarold March</dc:creator>
  <cp:lastModifiedBy>Nicola Parmeggiani</cp:lastModifiedBy>
  <cp:lastPrinted>2023-03-16T07:37:15Z</cp:lastPrinted>
  <dcterms:created xsi:type="dcterms:W3CDTF">1999-08-04T22:09:04Z</dcterms:created>
  <dcterms:modified xsi:type="dcterms:W3CDTF">2023-12-05T09:37:35Z</dcterms:modified>
</cp:coreProperties>
</file>